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<sst xmlns="http://schemas.openxmlformats.org/spreadsheetml/2006/main" count="1835" uniqueCount="164">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</sst>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76" fillId="5" fontId="24" numFmtId="0" xfId="0" applyAlignment="1" applyBorder="1" applyFont="1">
      <alignment vertical="center"/>
    </xf>
    <xf borderId="76" fillId="5" fontId="34" numFmtId="165" xfId="0" applyAlignment="1" applyBorder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78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9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80" fillId="5" fontId="23" numFmtId="0" xfId="0" applyAlignment="1" applyBorder="1" applyFont="1">
      <alignment horizontal="center" vertical="center"/>
    </xf>
    <xf borderId="81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2" fillId="7" fontId="15" numFmtId="0" xfId="0" applyAlignment="1" applyBorder="1" applyFont="1">
      <alignment horizontal="center" shrinkToFit="0" vertical="center" wrapText="1"/>
    </xf>
    <xf borderId="83" fillId="0" fontId="3" numFmtId="0" xfId="0" applyBorder="1" applyFont="1"/>
    <xf borderId="84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5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6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7" fillId="5" fontId="44" numFmtId="0" xfId="0" applyAlignment="1" applyBorder="1" applyFont="1">
      <alignment horizontal="center" vertical="center"/>
    </xf>
    <xf borderId="87" fillId="5" fontId="15" numFmtId="0" xfId="0" applyAlignment="1" applyBorder="1" applyFont="1">
      <alignment horizontal="center" vertical="center"/>
    </xf>
    <xf borderId="88" fillId="5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78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2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9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90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1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</f>
        <v>11</v>
      </c>
      <c r="C4" s="15">
        <f>4+1-5+5-1-1+1+1-1</f>
        <v>4</v>
      </c>
      <c r="D4" s="15">
        <f>0+1+11-2-1+1+2-1-6+6+1-3</f>
        <v>9</v>
      </c>
      <c r="E4" s="15">
        <f>9+3-1-1+1+1-1-6+6+1</f>
        <v>12</v>
      </c>
      <c r="F4" s="15">
        <f>12-2+2-1+1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</f>
        <v>17</v>
      </c>
      <c r="L4" s="18">
        <f>1+1+18-1+1+5-1+1</f>
        <v>25</v>
      </c>
      <c r="M4" s="18">
        <f>0+30-1+1-2-1+2-3+1+3-2</f>
        <v>28</v>
      </c>
      <c r="N4" s="19">
        <f>3+1+26-2-2+2+2-2+2-1</f>
        <v>29</v>
      </c>
      <c r="O4" s="19">
        <f>7+13-1-1+1-2-1+1+2-1+1</f>
        <v>19</v>
      </c>
      <c r="P4" s="19">
        <f>8+1+6-1+1</f>
        <v>15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232</v>
      </c>
    </row>
    <row r="5">
      <c r="A5" s="14" t="s">
        <v>14</v>
      </c>
      <c r="B5" s="15">
        <f>11</f>
        <v>11</v>
      </c>
      <c r="C5" s="15">
        <f>10+1+1-1+1</f>
        <v>12</v>
      </c>
      <c r="D5" s="15">
        <f>13+1+1-6+6</f>
        <v>15</v>
      </c>
      <c r="E5" s="15">
        <f>12+1+1+9-6+6</f>
        <v>23</v>
      </c>
      <c r="F5" s="15">
        <f>17-1+1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</f>
        <v>19</v>
      </c>
      <c r="L5" s="19">
        <f>7+13</f>
        <v>20</v>
      </c>
      <c r="M5" s="19">
        <f>10+2+18-1</f>
        <v>29</v>
      </c>
      <c r="N5" s="19">
        <f>8+6+1+2+13</f>
        <v>30</v>
      </c>
      <c r="O5" s="19">
        <f>11+1+8-1</f>
        <v>19</v>
      </c>
      <c r="P5" s="19">
        <f>11+1+3+1</f>
        <v>16</v>
      </c>
      <c r="Q5" s="19">
        <f>5+1+4</f>
        <v>10</v>
      </c>
      <c r="R5" s="19">
        <f>6+1</f>
        <v>7</v>
      </c>
      <c r="S5" s="19">
        <f>9+1</f>
        <v>10</v>
      </c>
      <c r="T5" s="20">
        <f t="shared" si="2"/>
        <v>263</v>
      </c>
    </row>
    <row r="6">
      <c r="A6" s="14" t="s">
        <v>15</v>
      </c>
      <c r="B6" s="15">
        <f>11-1+1</f>
        <v>11</v>
      </c>
      <c r="C6" s="15">
        <f>8-1+1</f>
        <v>8</v>
      </c>
      <c r="D6" s="15">
        <f>12</f>
        <v>12</v>
      </c>
      <c r="E6" s="15">
        <f>7+1-7+7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</f>
        <v>20</v>
      </c>
      <c r="M6" s="19">
        <f>10+20-1+1</f>
        <v>30</v>
      </c>
      <c r="N6" s="19">
        <f>16+1+3+10</f>
        <v>30</v>
      </c>
      <c r="O6" s="19">
        <f>10-1+10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234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</f>
        <v>11</v>
      </c>
      <c r="L7" s="19">
        <f>9+10</f>
        <v>19</v>
      </c>
      <c r="M7" s="19">
        <f>16+15-1+1</f>
        <v>31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224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 t="shared" ref="E8:E10" si="7"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 t="shared" ref="L8:L9" si="9">11+1+8</f>
        <v>20</v>
      </c>
      <c r="M8" s="19">
        <f>18+2+10</f>
        <v>30</v>
      </c>
      <c r="N8" s="19">
        <f>21+10+9</f>
        <v>40</v>
      </c>
      <c r="O8" s="19">
        <f>10+1+9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</f>
        <v>11</v>
      </c>
      <c r="E9" s="15">
        <f t="shared" si="7"/>
        <v>12</v>
      </c>
      <c r="F9" s="15">
        <f>10+1</f>
        <v>11</v>
      </c>
      <c r="G9" s="15">
        <f t="shared" ref="G9:G10" si="10">4+1</f>
        <v>5</v>
      </c>
      <c r="H9" s="15">
        <f t="shared" ref="H9:J9" si="8">5+1</f>
        <v>6</v>
      </c>
      <c r="I9" s="15">
        <f t="shared" si="8"/>
        <v>6</v>
      </c>
      <c r="J9" s="21">
        <f t="shared" si="8"/>
        <v>6</v>
      </c>
      <c r="K9" s="22">
        <f>8+4</f>
        <v>12</v>
      </c>
      <c r="L9" s="19">
        <f t="shared" si="9"/>
        <v>20</v>
      </c>
      <c r="M9" s="19">
        <f>16+1+13-21+21</f>
        <v>30</v>
      </c>
      <c r="N9" s="19">
        <f>13+2+15-12+12</f>
        <v>30</v>
      </c>
      <c r="O9" s="19">
        <f>12+1-1+7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 t="shared" si="7"/>
        <v>12</v>
      </c>
      <c r="F10" s="15">
        <f>8+1-1+1</f>
        <v>9</v>
      </c>
      <c r="G10" s="15">
        <f t="shared" si="10"/>
        <v>5</v>
      </c>
      <c r="H10" s="15">
        <f>4+1</f>
        <v>5</v>
      </c>
      <c r="I10" s="15">
        <f t="shared" ref="I10:J10" si="11">3+1</f>
        <v>4</v>
      </c>
      <c r="J10" s="21">
        <f t="shared" si="11"/>
        <v>4</v>
      </c>
      <c r="K10" s="22">
        <f>10+1</f>
        <v>11</v>
      </c>
      <c r="L10" s="19">
        <f>14+1-3+3+5</f>
        <v>20</v>
      </c>
      <c r="M10" s="19">
        <f>17-7+7-1+1+13</f>
        <v>30</v>
      </c>
      <c r="N10" s="19">
        <f>18-7+7+12</f>
        <v>30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5">5+1</f>
        <v>6</v>
      </c>
      <c r="T10" s="20">
        <f t="shared" si="2"/>
        <v>225</v>
      </c>
    </row>
    <row r="11">
      <c r="A11" s="14" t="s">
        <v>20</v>
      </c>
      <c r="B11" s="15">
        <f t="shared" ref="B11:D11" si="12">4+1</f>
        <v>5</v>
      </c>
      <c r="C11" s="15">
        <f t="shared" si="12"/>
        <v>5</v>
      </c>
      <c r="D11" s="15">
        <f t="shared" si="12"/>
        <v>5</v>
      </c>
      <c r="E11" s="15">
        <f>0+1+5+5</f>
        <v>11</v>
      </c>
      <c r="F11" s="15">
        <f>2+1</f>
        <v>3</v>
      </c>
      <c r="G11" s="15">
        <f t="shared" ref="G11:H11" si="13">1+1</f>
        <v>2</v>
      </c>
      <c r="H11" s="15">
        <f t="shared" si="13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</f>
        <v>7</v>
      </c>
      <c r="M11" s="19">
        <f>5+1-1</f>
        <v>5</v>
      </c>
      <c r="N11" s="19">
        <f t="shared" ref="N11:O11" si="14">6</f>
        <v>6</v>
      </c>
      <c r="O11" s="19">
        <f t="shared" si="14"/>
        <v>6</v>
      </c>
      <c r="P11" s="19">
        <f>4+1</f>
        <v>5</v>
      </c>
      <c r="Q11" s="19">
        <f>5+1</f>
        <v>6</v>
      </c>
      <c r="R11" s="19">
        <f>3+1</f>
        <v>4</v>
      </c>
      <c r="S11" s="19">
        <f t="shared" si="15"/>
        <v>6</v>
      </c>
      <c r="T11" s="20">
        <f t="shared" si="2"/>
        <v>93</v>
      </c>
    </row>
    <row r="12">
      <c r="A12" s="14" t="s">
        <v>21</v>
      </c>
      <c r="B12" s="15">
        <f t="shared" ref="B12:C12" si="16">4+1</f>
        <v>5</v>
      </c>
      <c r="C12" s="15">
        <f t="shared" si="16"/>
        <v>5</v>
      </c>
      <c r="D12" s="15">
        <f>6+1</f>
        <v>7</v>
      </c>
      <c r="E12" s="15">
        <f>3+1+1</f>
        <v>5</v>
      </c>
      <c r="F12" s="15">
        <f>4</f>
        <v>4</v>
      </c>
      <c r="G12" s="15">
        <f t="shared" ref="G12:H12" si="17">2+1</f>
        <v>3</v>
      </c>
      <c r="H12" s="15">
        <f t="shared" si="17"/>
        <v>3</v>
      </c>
      <c r="I12" s="15">
        <f t="shared" ref="I12:J12" si="18">1+1</f>
        <v>2</v>
      </c>
      <c r="J12" s="25">
        <f t="shared" si="18"/>
        <v>2</v>
      </c>
      <c r="K12" s="22">
        <f>4+1</f>
        <v>5</v>
      </c>
      <c r="L12" s="22">
        <f>5</f>
        <v>5</v>
      </c>
      <c r="M12" s="22">
        <f>6-1</f>
        <v>5</v>
      </c>
      <c r="N12" s="22">
        <f t="shared" ref="N12:O12" si="19">4</f>
        <v>4</v>
      </c>
      <c r="O12" s="22">
        <f t="shared" si="19"/>
        <v>4</v>
      </c>
      <c r="P12" s="22">
        <f>3+1</f>
        <v>4</v>
      </c>
      <c r="Q12" s="22">
        <f>2+1</f>
        <v>3</v>
      </c>
      <c r="R12" s="22">
        <f t="shared" ref="R12:S12" si="20">1+1</f>
        <v>2</v>
      </c>
      <c r="S12" s="22">
        <f t="shared" si="20"/>
        <v>2</v>
      </c>
      <c r="T12" s="20">
        <f t="shared" si="2"/>
        <v>70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</f>
        <v>6</v>
      </c>
      <c r="G13" s="15">
        <f>3+1</f>
        <v>4</v>
      </c>
      <c r="H13" s="15">
        <f t="shared" ref="H13:J13" si="21">2+1</f>
        <v>3</v>
      </c>
      <c r="I13" s="15">
        <f t="shared" si="21"/>
        <v>3</v>
      </c>
      <c r="J13" s="21">
        <f t="shared" si="21"/>
        <v>3</v>
      </c>
      <c r="K13" s="22">
        <f>0+5+1</f>
        <v>6</v>
      </c>
      <c r="L13" s="22">
        <f>0+10</f>
        <v>10</v>
      </c>
      <c r="M13" s="22">
        <f t="shared" ref="M13:N13" si="22">0+11+1</f>
        <v>12</v>
      </c>
      <c r="N13" s="22">
        <f t="shared" si="22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23">0+1+1</f>
        <v>2</v>
      </c>
      <c r="S13" s="22">
        <f t="shared" si="23"/>
        <v>2</v>
      </c>
      <c r="T13" s="20">
        <f t="shared" si="2"/>
        <v>96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</f>
        <v>4</v>
      </c>
      <c r="G14" s="15">
        <f>3</f>
        <v>3</v>
      </c>
      <c r="H14" s="15">
        <f>2</f>
        <v>2</v>
      </c>
      <c r="I14" s="15">
        <f t="shared" ref="I14:J14" si="24">3</f>
        <v>3</v>
      </c>
      <c r="J14" s="21">
        <f t="shared" si="24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8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88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</f>
        <v>4</v>
      </c>
      <c r="E15" s="15">
        <f t="shared" ref="E15:F15" si="25">4</f>
        <v>4</v>
      </c>
      <c r="F15" s="26">
        <f t="shared" si="25"/>
        <v>4</v>
      </c>
      <c r="G15" s="15">
        <f>1+1</f>
        <v>2</v>
      </c>
      <c r="H15" s="15">
        <f t="shared" ref="H15:I15" si="26">3</f>
        <v>3</v>
      </c>
      <c r="I15" s="15">
        <f t="shared" si="26"/>
        <v>3</v>
      </c>
      <c r="J15" s="21">
        <f>2</f>
        <v>2</v>
      </c>
      <c r="K15" s="22">
        <f t="shared" ref="K15:L15" si="27">0+4</f>
        <v>4</v>
      </c>
      <c r="L15" s="22">
        <f t="shared" si="27"/>
        <v>4</v>
      </c>
      <c r="M15" s="22">
        <f>0+6</f>
        <v>6</v>
      </c>
      <c r="N15" s="22">
        <f>0+4+3</f>
        <v>7</v>
      </c>
      <c r="O15" s="22">
        <f t="shared" si="28"/>
        <v>6</v>
      </c>
      <c r="P15" s="22">
        <f>0+5</f>
        <v>5</v>
      </c>
      <c r="Q15" s="22">
        <f t="shared" ref="Q15:R15" si="29">0+2+1</f>
        <v>3</v>
      </c>
      <c r="R15" s="22">
        <f t="shared" si="29"/>
        <v>3</v>
      </c>
      <c r="S15" s="22">
        <f>0+3+1</f>
        <v>4</v>
      </c>
      <c r="T15" s="20">
        <f t="shared" si="2"/>
        <v>76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</f>
        <v>3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30">1+1</f>
        <v>2</v>
      </c>
      <c r="J16" s="21">
        <f t="shared" si="30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95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31">2</f>
        <v>2</v>
      </c>
      <c r="J17" s="21">
        <f t="shared" si="31"/>
        <v>2</v>
      </c>
      <c r="K17" s="22">
        <f>4+1</f>
        <v>5</v>
      </c>
      <c r="L17" s="19">
        <f>1+5</f>
        <v>6</v>
      </c>
      <c r="M17" s="19">
        <f>12+1-1</f>
        <v>12</v>
      </c>
      <c r="N17" s="19">
        <f>4+2</f>
        <v>6</v>
      </c>
      <c r="O17" s="19">
        <f>4+1</f>
        <v>5</v>
      </c>
      <c r="P17" s="22">
        <f t="shared" ref="P17:Q17" si="32">2+1</f>
        <v>3</v>
      </c>
      <c r="Q17" s="22">
        <f t="shared" si="32"/>
        <v>3</v>
      </c>
      <c r="R17" s="19">
        <f t="shared" ref="R17:S17" si="33">1+1</f>
        <v>2</v>
      </c>
      <c r="S17" s="19">
        <f t="shared" si="33"/>
        <v>2</v>
      </c>
      <c r="T17" s="20">
        <f t="shared" si="2"/>
        <v>78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4">2+1</f>
        <v>3</v>
      </c>
      <c r="H18" s="15">
        <f t="shared" si="34"/>
        <v>3</v>
      </c>
      <c r="I18" s="15">
        <f t="shared" si="34"/>
        <v>3</v>
      </c>
      <c r="J18" s="21">
        <f t="shared" si="34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5">0+3+1</f>
        <v>4</v>
      </c>
      <c r="Q18" s="22">
        <f t="shared" si="35"/>
        <v>4</v>
      </c>
      <c r="R18" s="22">
        <f t="shared" ref="R18:S18" si="36">0+2+1</f>
        <v>3</v>
      </c>
      <c r="S18" s="22">
        <f t="shared" si="36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7">3+1</f>
        <v>4</v>
      </c>
      <c r="H19" s="15">
        <f t="shared" si="37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</f>
        <v>4</v>
      </c>
      <c r="M19" s="19">
        <f>11</f>
        <v>11</v>
      </c>
      <c r="N19" s="19">
        <f>6+1</f>
        <v>7</v>
      </c>
      <c r="O19" s="19">
        <f>4+1</f>
        <v>5</v>
      </c>
      <c r="P19" s="19">
        <f t="shared" ref="P19:Q19" si="38">3+1</f>
        <v>4</v>
      </c>
      <c r="Q19" s="19">
        <f t="shared" si="38"/>
        <v>4</v>
      </c>
      <c r="R19" s="19">
        <f t="shared" ref="R19:S19" si="39">1+1</f>
        <v>2</v>
      </c>
      <c r="S19" s="19">
        <f t="shared" si="39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</f>
        <v>4</v>
      </c>
      <c r="D20" s="15">
        <f>1+1</f>
        <v>2</v>
      </c>
      <c r="E20" s="15">
        <f>4+1</f>
        <v>5</v>
      </c>
      <c r="F20" s="15">
        <f t="shared" ref="F20:J20" si="40">2+1</f>
        <v>3</v>
      </c>
      <c r="G20" s="15">
        <f t="shared" si="40"/>
        <v>3</v>
      </c>
      <c r="H20" s="15">
        <f t="shared" si="40"/>
        <v>3</v>
      </c>
      <c r="I20" s="15">
        <f t="shared" si="40"/>
        <v>3</v>
      </c>
      <c r="J20" s="21">
        <f t="shared" si="40"/>
        <v>3</v>
      </c>
      <c r="K20" s="22">
        <f>5-1+1</f>
        <v>5</v>
      </c>
      <c r="L20" s="19">
        <f>3</f>
        <v>3</v>
      </c>
      <c r="M20" s="19">
        <f>3+1-1</f>
        <v>3</v>
      </c>
      <c r="N20" s="19">
        <f>2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70</v>
      </c>
    </row>
    <row r="21">
      <c r="A21" s="14" t="s">
        <v>30</v>
      </c>
      <c r="B21" s="15">
        <f>4+1</f>
        <v>5</v>
      </c>
      <c r="C21" s="15">
        <f t="shared" ref="C21:D21" si="41">5</f>
        <v>5</v>
      </c>
      <c r="D21" s="15">
        <f t="shared" si="41"/>
        <v>5</v>
      </c>
      <c r="E21" s="15">
        <f>3+1</f>
        <v>4</v>
      </c>
      <c r="F21" s="15">
        <f t="shared" ref="F21:G21" si="42">4</f>
        <v>4</v>
      </c>
      <c r="G21" s="15">
        <f t="shared" si="42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 t="shared" ref="L21:L22" si="46">5</f>
        <v>5</v>
      </c>
      <c r="M21" s="19">
        <f t="shared" ref="M21:M22" si="47">6</f>
        <v>6</v>
      </c>
      <c r="N21" s="19">
        <f>3+1</f>
        <v>4</v>
      </c>
      <c r="O21" s="19">
        <f>4</f>
        <v>4</v>
      </c>
      <c r="P21" s="19">
        <f>1+1</f>
        <v>2</v>
      </c>
      <c r="Q21" s="19">
        <f t="shared" ref="Q21:Q22" si="49">2+1</f>
        <v>3</v>
      </c>
      <c r="R21" s="19">
        <f t="shared" ref="R21:S21" si="43">1+1</f>
        <v>2</v>
      </c>
      <c r="S21" s="19">
        <f t="shared" si="43"/>
        <v>2</v>
      </c>
      <c r="T21" s="20">
        <f t="shared" si="2"/>
        <v>69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44">3+1</f>
        <v>4</v>
      </c>
      <c r="G22" s="15">
        <f t="shared" si="44"/>
        <v>4</v>
      </c>
      <c r="H22" s="15">
        <f t="shared" ref="H22:J22" si="45">1+1</f>
        <v>2</v>
      </c>
      <c r="I22" s="15">
        <f t="shared" si="45"/>
        <v>2</v>
      </c>
      <c r="J22" s="21">
        <f t="shared" si="45"/>
        <v>2</v>
      </c>
      <c r="K22" s="22">
        <f>4+1</f>
        <v>5</v>
      </c>
      <c r="L22" s="19">
        <f t="shared" si="46"/>
        <v>5</v>
      </c>
      <c r="M22" s="19">
        <f t="shared" si="47"/>
        <v>6</v>
      </c>
      <c r="N22" s="19">
        <f>4</f>
        <v>4</v>
      </c>
      <c r="O22" s="19">
        <f t="shared" ref="O22:P22" si="48">3</f>
        <v>3</v>
      </c>
      <c r="P22" s="19">
        <f t="shared" si="48"/>
        <v>3</v>
      </c>
      <c r="Q22" s="19">
        <f t="shared" si="49"/>
        <v>3</v>
      </c>
      <c r="R22" s="19">
        <f t="shared" ref="R22:S22" si="50">2+1</f>
        <v>3</v>
      </c>
      <c r="S22" s="19">
        <f t="shared" si="50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</f>
        <v>10</v>
      </c>
      <c r="N23" s="19">
        <f>12+1</f>
        <v>13</v>
      </c>
      <c r="O23" s="19">
        <f>9+1</f>
        <v>10</v>
      </c>
      <c r="P23" s="19">
        <f t="shared" ref="P23:Q23" si="51">3+1</f>
        <v>4</v>
      </c>
      <c r="Q23" s="19">
        <f t="shared" si="51"/>
        <v>4</v>
      </c>
      <c r="R23" s="19">
        <f t="shared" ref="R23:S23" si="52">2+1</f>
        <v>3</v>
      </c>
      <c r="S23" s="19">
        <f t="shared" si="52"/>
        <v>3</v>
      </c>
      <c r="T23" s="20">
        <f t="shared" si="2"/>
        <v>119</v>
      </c>
    </row>
    <row r="24">
      <c r="A24" s="27" t="s">
        <v>33</v>
      </c>
      <c r="B24" s="15">
        <f t="shared" ref="B24:D24" si="53">2+1</f>
        <v>3</v>
      </c>
      <c r="C24" s="15">
        <f t="shared" si="53"/>
        <v>3</v>
      </c>
      <c r="D24" s="15">
        <f t="shared" si="53"/>
        <v>3</v>
      </c>
      <c r="E24" s="15">
        <f>1+1+3</f>
        <v>5</v>
      </c>
      <c r="F24" s="15">
        <f t="shared" ref="F24:J24" si="54">1+1</f>
        <v>2</v>
      </c>
      <c r="G24" s="15">
        <f t="shared" si="54"/>
        <v>2</v>
      </c>
      <c r="H24" s="15">
        <f t="shared" si="54"/>
        <v>2</v>
      </c>
      <c r="I24" s="15">
        <f t="shared" si="54"/>
        <v>2</v>
      </c>
      <c r="J24" s="21">
        <f t="shared" si="54"/>
        <v>2</v>
      </c>
      <c r="K24" s="22">
        <f>5</f>
        <v>5</v>
      </c>
      <c r="L24" s="19">
        <f>4</f>
        <v>4</v>
      </c>
      <c r="M24" s="19">
        <f t="shared" ref="M24:N24" si="55">3</f>
        <v>3</v>
      </c>
      <c r="N24" s="19">
        <f t="shared" si="55"/>
        <v>3</v>
      </c>
      <c r="O24" s="19">
        <f t="shared" ref="O24:P24" si="56">2+1</f>
        <v>3</v>
      </c>
      <c r="P24" s="19">
        <f t="shared" si="56"/>
        <v>3</v>
      </c>
      <c r="Q24" s="19">
        <f>1+1</f>
        <v>2</v>
      </c>
      <c r="R24" s="19">
        <f t="shared" ref="R24:S24" si="57">2+1</f>
        <v>3</v>
      </c>
      <c r="S24" s="19">
        <f t="shared" si="57"/>
        <v>3</v>
      </c>
      <c r="T24" s="20">
        <f t="shared" si="2"/>
        <v>53</v>
      </c>
    </row>
    <row r="25">
      <c r="A25" s="28" t="s">
        <v>34</v>
      </c>
      <c r="B25" s="15">
        <f t="shared" ref="B25:E25" si="58">3+1</f>
        <v>4</v>
      </c>
      <c r="C25" s="15">
        <f t="shared" si="58"/>
        <v>4</v>
      </c>
      <c r="D25" s="15">
        <f t="shared" si="58"/>
        <v>4</v>
      </c>
      <c r="E25" s="15">
        <f t="shared" si="58"/>
        <v>4</v>
      </c>
      <c r="F25" s="15">
        <f>4</f>
        <v>4</v>
      </c>
      <c r="G25" s="15">
        <f t="shared" ref="G25:L25" si="59">1+1</f>
        <v>2</v>
      </c>
      <c r="H25" s="15">
        <f t="shared" si="59"/>
        <v>2</v>
      </c>
      <c r="I25" s="15">
        <f t="shared" si="59"/>
        <v>2</v>
      </c>
      <c r="J25" s="21">
        <f t="shared" si="59"/>
        <v>2</v>
      </c>
      <c r="K25" s="22">
        <f t="shared" si="59"/>
        <v>2</v>
      </c>
      <c r="L25" s="19">
        <f t="shared" si="59"/>
        <v>2</v>
      </c>
      <c r="M25" s="19">
        <f>1+1-2+2+5-1</f>
        <v>6</v>
      </c>
      <c r="N25" s="19">
        <f>2-2+2+5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60</v>
      </c>
    </row>
    <row r="26">
      <c r="A26" s="28" t="s">
        <v>35</v>
      </c>
      <c r="B26" s="26">
        <f t="shared" ref="B26:B27" si="63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60">2+1</f>
        <v>3</v>
      </c>
      <c r="G26" s="15">
        <f t="shared" si="60"/>
        <v>3</v>
      </c>
      <c r="H26" s="15">
        <f t="shared" si="60"/>
        <v>3</v>
      </c>
      <c r="I26" s="15">
        <f t="shared" ref="I26:J26" si="61">1+1</f>
        <v>2</v>
      </c>
      <c r="J26" s="21">
        <f t="shared" si="61"/>
        <v>2</v>
      </c>
      <c r="K26" s="22">
        <f t="shared" ref="K26:L26" si="62">4</f>
        <v>4</v>
      </c>
      <c r="L26" s="19">
        <f t="shared" si="62"/>
        <v>4</v>
      </c>
      <c r="M26" s="19">
        <f>6+3</f>
        <v>9</v>
      </c>
      <c r="N26" s="19">
        <f>7+1</f>
        <v>8</v>
      </c>
      <c r="O26" s="19">
        <f t="shared" ref="O26:O27" si="65">5+1</f>
        <v>6</v>
      </c>
      <c r="P26" s="19">
        <f>3+1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63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7">3+1</f>
        <v>4</v>
      </c>
      <c r="G27" s="15">
        <f>2+1</f>
        <v>3</v>
      </c>
      <c r="H27" s="15">
        <f t="shared" ref="H27:I27" si="64">1+1</f>
        <v>2</v>
      </c>
      <c r="I27" s="15">
        <f t="shared" si="64"/>
        <v>2</v>
      </c>
      <c r="J27" s="21">
        <f>0+1+1+3</f>
        <v>5</v>
      </c>
      <c r="K27" s="22">
        <f t="shared" ref="K27:K28" si="69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65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66">3</f>
        <v>3</v>
      </c>
      <c r="C28" s="15">
        <f t="shared" si="66"/>
        <v>3</v>
      </c>
      <c r="D28" s="15">
        <f>4</f>
        <v>4</v>
      </c>
      <c r="E28" s="15">
        <f>5</f>
        <v>5</v>
      </c>
      <c r="F28" s="15">
        <f t="shared" si="67"/>
        <v>4</v>
      </c>
      <c r="G28" s="15">
        <f>3+1</f>
        <v>4</v>
      </c>
      <c r="H28" s="15">
        <f>1+1</f>
        <v>2</v>
      </c>
      <c r="I28" s="15">
        <f t="shared" ref="I28:J28" si="68">2+1</f>
        <v>3</v>
      </c>
      <c r="J28" s="21">
        <f t="shared" si="68"/>
        <v>3</v>
      </c>
      <c r="K28" s="22">
        <f t="shared" si="69"/>
        <v>5</v>
      </c>
      <c r="L28" s="19">
        <f t="shared" ref="L28:N28" si="70">8</f>
        <v>8</v>
      </c>
      <c r="M28" s="19">
        <f t="shared" si="70"/>
        <v>8</v>
      </c>
      <c r="N28" s="19">
        <f t="shared" si="70"/>
        <v>8</v>
      </c>
      <c r="O28" s="19">
        <f>4+1</f>
        <v>5</v>
      </c>
      <c r="P28" s="19">
        <f t="shared" ref="P28:Q28" si="71">3+1</f>
        <v>4</v>
      </c>
      <c r="Q28" s="19">
        <f t="shared" si="71"/>
        <v>4</v>
      </c>
      <c r="R28" s="19">
        <f t="shared" ref="R28:S28" si="72">1+1</f>
        <v>2</v>
      </c>
      <c r="S28" s="19">
        <f t="shared" si="72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3108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</f>
        <v>6</v>
      </c>
      <c r="C37" s="48">
        <f>0+7-1+1</f>
        <v>7</v>
      </c>
      <c r="D37" s="48">
        <f>0+4</f>
        <v>4</v>
      </c>
      <c r="E37" s="48">
        <f>0+5+1</f>
        <v>6</v>
      </c>
      <c r="F37" s="48">
        <f>0+8+1</f>
        <v>9</v>
      </c>
      <c r="G37" s="48">
        <f>0+8</f>
        <v>8</v>
      </c>
      <c r="H37" s="48">
        <f t="shared" ref="H37:J37" si="73">0+3</f>
        <v>3</v>
      </c>
      <c r="I37" s="48">
        <f t="shared" si="73"/>
        <v>3</v>
      </c>
      <c r="J37" s="48">
        <f t="shared" si="73"/>
        <v>3</v>
      </c>
      <c r="K37" s="49">
        <f>0+6+1</f>
        <v>7</v>
      </c>
      <c r="L37" s="49">
        <f>0+6</f>
        <v>6</v>
      </c>
      <c r="M37" s="49">
        <f>0+4+1</f>
        <v>5</v>
      </c>
      <c r="N37" s="49">
        <f>0+7</f>
        <v>7</v>
      </c>
      <c r="O37" s="49">
        <f>0+3</f>
        <v>3</v>
      </c>
      <c r="P37" s="49">
        <f>0+5</f>
        <v>5</v>
      </c>
      <c r="Q37" s="49">
        <f t="shared" ref="Q37:R37" si="74">0+4</f>
        <v>4</v>
      </c>
      <c r="R37" s="49">
        <f t="shared" si="74"/>
        <v>4</v>
      </c>
      <c r="S37" s="49">
        <f>0+3+1</f>
        <v>4</v>
      </c>
      <c r="T37" s="50">
        <f t="shared" ref="T37:T43" si="77">SUM(B37:S37)</f>
        <v>94</v>
      </c>
    </row>
    <row r="38">
      <c r="A38" s="47" t="s">
        <v>14</v>
      </c>
      <c r="B38" s="48">
        <f>0+7</f>
        <v>7</v>
      </c>
      <c r="C38" s="48">
        <f t="shared" ref="C38:C39" si="78">0+4</f>
        <v>4</v>
      </c>
      <c r="D38" s="48">
        <f>0+2+5+1</f>
        <v>8</v>
      </c>
      <c r="E38" s="48">
        <f>0+9</f>
        <v>9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75">0+6</f>
        <v>6</v>
      </c>
      <c r="L38" s="49">
        <f t="shared" si="75"/>
        <v>6</v>
      </c>
      <c r="M38" s="49">
        <f>0+10+1</f>
        <v>11</v>
      </c>
      <c r="N38" s="49">
        <f t="shared" ref="N38:O38" si="76">0+1+5</f>
        <v>6</v>
      </c>
      <c r="O38" s="49">
        <f t="shared" si="76"/>
        <v>6</v>
      </c>
      <c r="P38" s="49">
        <f>0+4</f>
        <v>4</v>
      </c>
      <c r="Q38" s="49">
        <f>0+5</f>
        <v>5</v>
      </c>
      <c r="R38" s="49">
        <f>0+4</f>
        <v>4</v>
      </c>
      <c r="S38" s="49">
        <f>0+3</f>
        <v>3</v>
      </c>
      <c r="T38" s="51">
        <f t="shared" si="77"/>
        <v>88</v>
      </c>
    </row>
    <row r="39">
      <c r="A39" s="47" t="s">
        <v>39</v>
      </c>
      <c r="B39" s="48">
        <f>0+2</f>
        <v>2</v>
      </c>
      <c r="C39" s="48">
        <f t="shared" si="78"/>
        <v>4</v>
      </c>
      <c r="D39" s="48">
        <f>0+2+1+1</f>
        <v>4</v>
      </c>
      <c r="E39" s="48">
        <f>0+6</f>
        <v>6</v>
      </c>
      <c r="F39" s="48">
        <f t="shared" ref="F39:J39" si="79">0+3</f>
        <v>3</v>
      </c>
      <c r="G39" s="48">
        <f t="shared" si="79"/>
        <v>3</v>
      </c>
      <c r="H39" s="48">
        <f t="shared" si="79"/>
        <v>3</v>
      </c>
      <c r="I39" s="48">
        <f t="shared" si="79"/>
        <v>3</v>
      </c>
      <c r="J39" s="48">
        <f t="shared" si="79"/>
        <v>3</v>
      </c>
      <c r="K39" s="49">
        <f>0+4</f>
        <v>4</v>
      </c>
      <c r="L39" s="49">
        <f>0+7</f>
        <v>7</v>
      </c>
      <c r="M39" s="49">
        <f>0+4</f>
        <v>4</v>
      </c>
      <c r="N39" s="49">
        <f>0+6</f>
        <v>6</v>
      </c>
      <c r="O39" s="49">
        <f t="shared" ref="O39:S39" si="80">0+4</f>
        <v>4</v>
      </c>
      <c r="P39" s="49">
        <f t="shared" si="80"/>
        <v>4</v>
      </c>
      <c r="Q39" s="49">
        <f t="shared" si="80"/>
        <v>4</v>
      </c>
      <c r="R39" s="49">
        <f t="shared" si="80"/>
        <v>4</v>
      </c>
      <c r="S39" s="49">
        <f t="shared" si="80"/>
        <v>4</v>
      </c>
      <c r="T39" s="50">
        <f t="shared" si="77"/>
        <v>72</v>
      </c>
    </row>
    <row r="40">
      <c r="A40" s="47" t="s">
        <v>19</v>
      </c>
      <c r="B40" s="48">
        <f t="shared" ref="B40:C40" si="81">0+3</f>
        <v>3</v>
      </c>
      <c r="C40" s="48">
        <f t="shared" si="81"/>
        <v>3</v>
      </c>
      <c r="D40" s="48">
        <f t="shared" ref="D40:E40" si="82">0+3+1</f>
        <v>4</v>
      </c>
      <c r="E40" s="48">
        <f t="shared" si="82"/>
        <v>4</v>
      </c>
      <c r="F40" s="48">
        <f>0+3</f>
        <v>3</v>
      </c>
      <c r="G40" s="48">
        <f t="shared" ref="G40:I40" si="83">0+4+2</f>
        <v>6</v>
      </c>
      <c r="H40" s="48">
        <f t="shared" si="83"/>
        <v>6</v>
      </c>
      <c r="I40" s="48">
        <f t="shared" si="83"/>
        <v>6</v>
      </c>
      <c r="J40" s="48">
        <f>0+4+1</f>
        <v>5</v>
      </c>
      <c r="K40" s="49">
        <f>0+3</f>
        <v>3</v>
      </c>
      <c r="L40" s="49">
        <f t="shared" ref="L40:O40" si="84">0+6</f>
        <v>6</v>
      </c>
      <c r="M40" s="49">
        <f t="shared" si="84"/>
        <v>6</v>
      </c>
      <c r="N40" s="49">
        <f t="shared" si="84"/>
        <v>6</v>
      </c>
      <c r="O40" s="49">
        <f t="shared" si="84"/>
        <v>6</v>
      </c>
      <c r="P40" s="49">
        <f t="shared" ref="P40:S40" si="85">0+3</f>
        <v>3</v>
      </c>
      <c r="Q40" s="49">
        <f t="shared" si="85"/>
        <v>3</v>
      </c>
      <c r="R40" s="49">
        <f t="shared" si="85"/>
        <v>3</v>
      </c>
      <c r="S40" s="49">
        <f t="shared" si="85"/>
        <v>3</v>
      </c>
      <c r="T40" s="50">
        <f t="shared" si="77"/>
        <v>79</v>
      </c>
    </row>
    <row r="41">
      <c r="A41" s="47" t="s">
        <v>16</v>
      </c>
      <c r="B41" s="48">
        <f t="shared" ref="B41:C41" si="86">0+4</f>
        <v>4</v>
      </c>
      <c r="C41" s="48">
        <f t="shared" si="86"/>
        <v>4</v>
      </c>
      <c r="D41" s="48">
        <f t="shared" ref="D41:D42" si="91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7">0+2</f>
        <v>2</v>
      </c>
      <c r="I41" s="48">
        <f t="shared" si="87"/>
        <v>2</v>
      </c>
      <c r="J41" s="48">
        <f t="shared" si="87"/>
        <v>2</v>
      </c>
      <c r="K41" s="49">
        <f t="shared" ref="K41:L41" si="88">0+5</f>
        <v>5</v>
      </c>
      <c r="L41" s="49">
        <f t="shared" si="88"/>
        <v>5</v>
      </c>
      <c r="M41" s="49">
        <f>0+6</f>
        <v>6</v>
      </c>
      <c r="N41" s="49">
        <f t="shared" ref="N41:Q41" si="89">0+4</f>
        <v>4</v>
      </c>
      <c r="O41" s="49">
        <f t="shared" si="89"/>
        <v>4</v>
      </c>
      <c r="P41" s="49">
        <f t="shared" si="89"/>
        <v>4</v>
      </c>
      <c r="Q41" s="49">
        <f t="shared" si="89"/>
        <v>4</v>
      </c>
      <c r="R41" s="49">
        <f t="shared" ref="R41:S41" si="90">0+2</f>
        <v>2</v>
      </c>
      <c r="S41" s="49">
        <f t="shared" si="90"/>
        <v>2</v>
      </c>
      <c r="T41" s="50">
        <f t="shared" si="77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91"/>
        <v>2</v>
      </c>
      <c r="E42" s="48">
        <f>0+4</f>
        <v>4</v>
      </c>
      <c r="F42" s="48">
        <f t="shared" ref="F42:G42" si="92">0+3</f>
        <v>3</v>
      </c>
      <c r="G42" s="48">
        <f t="shared" si="92"/>
        <v>3</v>
      </c>
      <c r="H42" s="48">
        <f t="shared" ref="H42:H43" si="96">0+2</f>
        <v>2</v>
      </c>
      <c r="I42" s="48">
        <f>0+2+1</f>
        <v>3</v>
      </c>
      <c r="J42" s="48">
        <f>0+2</f>
        <v>2</v>
      </c>
      <c r="K42" s="49">
        <f t="shared" ref="K42:L42" si="93">0+3</f>
        <v>3</v>
      </c>
      <c r="L42" s="49">
        <f t="shared" si="93"/>
        <v>3</v>
      </c>
      <c r="M42" s="49">
        <f>0+2+1</f>
        <v>3</v>
      </c>
      <c r="N42" s="49">
        <f>0+7</f>
        <v>7</v>
      </c>
      <c r="O42" s="49">
        <f>0+1+5</f>
        <v>6</v>
      </c>
      <c r="P42" s="49">
        <f t="shared" ref="P42:Q42" si="94">0+2</f>
        <v>2</v>
      </c>
      <c r="Q42" s="49">
        <f t="shared" si="94"/>
        <v>2</v>
      </c>
      <c r="R42" s="49">
        <f>0+6</f>
        <v>6</v>
      </c>
      <c r="S42" s="49">
        <f>0+2</f>
        <v>2</v>
      </c>
      <c r="T42" s="50">
        <f t="shared" si="77"/>
        <v>59</v>
      </c>
    </row>
    <row r="43">
      <c r="A43" s="47" t="s">
        <v>41</v>
      </c>
      <c r="B43" s="48">
        <f>0+4</f>
        <v>4</v>
      </c>
      <c r="C43" s="48">
        <f>0+2</f>
        <v>2</v>
      </c>
      <c r="D43" s="48">
        <f t="shared" ref="D43:E43" si="95">0+4</f>
        <v>4</v>
      </c>
      <c r="E43" s="48">
        <f t="shared" si="95"/>
        <v>4</v>
      </c>
      <c r="F43" s="48">
        <f>0+3</f>
        <v>3</v>
      </c>
      <c r="G43" s="48">
        <f>0+5</f>
        <v>5</v>
      </c>
      <c r="H43" s="48">
        <f t="shared" si="96"/>
        <v>2</v>
      </c>
      <c r="I43" s="48">
        <f t="shared" ref="I43:J43" si="97">0+2</f>
        <v>2</v>
      </c>
      <c r="J43" s="48">
        <f t="shared" si="97"/>
        <v>2</v>
      </c>
      <c r="K43" s="49">
        <f>0+3</f>
        <v>3</v>
      </c>
      <c r="L43" s="49">
        <f t="shared" ref="L43:S43" si="98">0+4</f>
        <v>4</v>
      </c>
      <c r="M43" s="49">
        <f t="shared" si="98"/>
        <v>4</v>
      </c>
      <c r="N43" s="49">
        <f t="shared" si="98"/>
        <v>4</v>
      </c>
      <c r="O43" s="49">
        <f t="shared" si="98"/>
        <v>4</v>
      </c>
      <c r="P43" s="49">
        <f t="shared" si="98"/>
        <v>4</v>
      </c>
      <c r="Q43" s="49">
        <f t="shared" si="98"/>
        <v>4</v>
      </c>
      <c r="R43" s="49">
        <f t="shared" si="98"/>
        <v>4</v>
      </c>
      <c r="S43" s="49">
        <f t="shared" si="98"/>
        <v>4</v>
      </c>
      <c r="T43" s="50">
        <f t="shared" si="77"/>
        <v>63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520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 t="shared" ref="B52:D52" si="99">0+2</f>
        <v>2</v>
      </c>
      <c r="C52" s="63">
        <f t="shared" si="99"/>
        <v>2</v>
      </c>
      <c r="D52" s="63">
        <f t="shared" si="99"/>
        <v>2</v>
      </c>
      <c r="E52" s="63">
        <f>0+1</f>
        <v>1</v>
      </c>
      <c r="F52" s="63">
        <f t="shared" ref="F52:J52" si="100">0+2</f>
        <v>2</v>
      </c>
      <c r="G52" s="63">
        <f t="shared" si="100"/>
        <v>2</v>
      </c>
      <c r="H52" s="63">
        <f t="shared" si="100"/>
        <v>2</v>
      </c>
      <c r="I52" s="63">
        <f t="shared" si="100"/>
        <v>2</v>
      </c>
      <c r="J52" s="63">
        <f t="shared" si="100"/>
        <v>2</v>
      </c>
      <c r="K52" s="64">
        <f t="shared" ref="K52:K57" si="103">SUM(B52:J52)</f>
        <v>17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104">0+1</f>
        <v>1</v>
      </c>
      <c r="D53" s="63">
        <f t="shared" ref="D53:F53" si="101">0+2</f>
        <v>2</v>
      </c>
      <c r="E53" s="63">
        <f t="shared" si="101"/>
        <v>2</v>
      </c>
      <c r="F53" s="63">
        <f t="shared" si="101"/>
        <v>2</v>
      </c>
      <c r="G53" s="63">
        <f>0+1</f>
        <v>1</v>
      </c>
      <c r="H53" s="63">
        <f>0+2</f>
        <v>2</v>
      </c>
      <c r="I53" s="63">
        <f t="shared" ref="I53:J53" si="102">0+1</f>
        <v>1</v>
      </c>
      <c r="J53" s="63">
        <f t="shared" si="102"/>
        <v>1</v>
      </c>
      <c r="K53" s="64">
        <f t="shared" si="103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104"/>
        <v>1</v>
      </c>
      <c r="D54" s="63">
        <f>0+1+1</f>
        <v>2</v>
      </c>
      <c r="E54" s="63">
        <f t="shared" ref="E54:F54" si="105">0+1</f>
        <v>1</v>
      </c>
      <c r="F54" s="63">
        <f t="shared" si="105"/>
        <v>1</v>
      </c>
      <c r="G54" s="63">
        <f t="shared" ref="G54:J54" si="106">0+2</f>
        <v>2</v>
      </c>
      <c r="H54" s="63">
        <f t="shared" si="106"/>
        <v>2</v>
      </c>
      <c r="I54" s="63">
        <f t="shared" si="106"/>
        <v>2</v>
      </c>
      <c r="J54" s="63">
        <f t="shared" si="106"/>
        <v>2</v>
      </c>
      <c r="K54" s="64">
        <f t="shared" si="103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8">0+2</f>
        <v>2</v>
      </c>
      <c r="E55" s="63">
        <f>0+1+1</f>
        <v>2</v>
      </c>
      <c r="F55" s="63">
        <f t="shared" ref="F55:J55" si="107">0+2</f>
        <v>2</v>
      </c>
      <c r="G55" s="63">
        <f t="shared" si="107"/>
        <v>2</v>
      </c>
      <c r="H55" s="63">
        <f t="shared" si="107"/>
        <v>2</v>
      </c>
      <c r="I55" s="63">
        <f t="shared" si="107"/>
        <v>2</v>
      </c>
      <c r="J55" s="63">
        <f t="shared" si="107"/>
        <v>2</v>
      </c>
      <c r="K55" s="64">
        <f t="shared" si="103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8"/>
        <v>2</v>
      </c>
      <c r="E56" s="63">
        <f t="shared" ref="E56:J56" si="109">0+2</f>
        <v>2</v>
      </c>
      <c r="F56" s="63">
        <f t="shared" si="109"/>
        <v>2</v>
      </c>
      <c r="G56" s="63">
        <f t="shared" si="109"/>
        <v>2</v>
      </c>
      <c r="H56" s="63">
        <f t="shared" si="109"/>
        <v>2</v>
      </c>
      <c r="I56" s="63">
        <f t="shared" si="109"/>
        <v>2</v>
      </c>
      <c r="J56" s="63">
        <f t="shared" si="109"/>
        <v>2</v>
      </c>
      <c r="K56" s="64">
        <f t="shared" si="103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10">0+2</f>
        <v>2</v>
      </c>
      <c r="D57" s="63">
        <f t="shared" si="110"/>
        <v>2</v>
      </c>
      <c r="E57" s="63">
        <f t="shared" si="110"/>
        <v>2</v>
      </c>
      <c r="F57" s="63">
        <f t="shared" ref="F57:G57" si="111">0+1</f>
        <v>1</v>
      </c>
      <c r="G57" s="63">
        <f t="shared" si="111"/>
        <v>1</v>
      </c>
      <c r="H57" s="63">
        <f t="shared" ref="H57:J57" si="112">0+2</f>
        <v>2</v>
      </c>
      <c r="I57" s="63">
        <f t="shared" si="112"/>
        <v>2</v>
      </c>
      <c r="J57" s="63">
        <f t="shared" si="112"/>
        <v>2</v>
      </c>
      <c r="K57" s="65">
        <f t="shared" si="103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93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4.43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</f>
        <v>4</v>
      </c>
      <c r="N8" s="105">
        <f>4-2+2+1-3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</f>
        <v>3</v>
      </c>
      <c r="AY8" s="108">
        <f>0+2-1+1</f>
        <v>2</v>
      </c>
      <c r="AZ8" s="108">
        <f>0+3-1-1+1+1</f>
        <v>3</v>
      </c>
      <c r="BA8" s="108">
        <f>0+2+1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</f>
        <v>4</v>
      </c>
      <c r="BH8" s="108">
        <f>0+2+1+1-1+1+1+1</f>
        <v>6</v>
      </c>
      <c r="BI8" s="108">
        <f>0+3+1-1+1+1</f>
        <v>5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51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1" si="15">5</f>
        <v>5</v>
      </c>
      <c r="L9" s="105">
        <f>4</f>
        <v>4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67</v>
      </c>
      <c r="X9" s="116" t="s">
        <v>13</v>
      </c>
      <c r="Y9" s="108">
        <f t="shared" ref="Y9:Y10" si="18">0+1</f>
        <v>1</v>
      </c>
      <c r="Z9" s="108">
        <f>0+2+1+1-1</f>
        <v>3</v>
      </c>
      <c r="AA9" s="108">
        <f>0+1+1+1-1+1</f>
        <v>3</v>
      </c>
      <c r="AB9" s="108">
        <f>0+2</f>
        <v>2</v>
      </c>
      <c r="AC9" s="108">
        <f>0+2+1</f>
        <v>3</v>
      </c>
      <c r="AD9" s="108">
        <f t="shared" ref="AD9:AE9" si="10">0+1</f>
        <v>1</v>
      </c>
      <c r="AE9" s="108">
        <f t="shared" si="10"/>
        <v>1</v>
      </c>
      <c r="AF9" s="108">
        <f>0</f>
        <v>0</v>
      </c>
      <c r="AG9" s="108">
        <f>0+1</f>
        <v>1</v>
      </c>
      <c r="AH9" s="108">
        <f>0+2+1</f>
        <v>3</v>
      </c>
      <c r="AI9" s="108">
        <f>0+1+1</f>
        <v>2</v>
      </c>
      <c r="AJ9" s="108">
        <f>0+1+1+1</f>
        <v>3</v>
      </c>
      <c r="AK9" s="108">
        <f>0+3+1-2+2</f>
        <v>4</v>
      </c>
      <c r="AL9" s="108">
        <f>0+4+1+1</f>
        <v>6</v>
      </c>
      <c r="AM9" s="108">
        <f>0</f>
        <v>0</v>
      </c>
      <c r="AN9" s="108">
        <f>0+4+1</f>
        <v>5</v>
      </c>
      <c r="AO9" s="108">
        <f>0+1+1</f>
        <v>2</v>
      </c>
      <c r="AP9" s="108">
        <f>0</f>
        <v>0</v>
      </c>
      <c r="AQ9" s="114">
        <f t="shared" ref="AQ9:AQ11" si="21">SUM(Y9:AP9)</f>
        <v>40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</f>
        <v>3</v>
      </c>
      <c r="F10" s="105">
        <f>4+1-1</f>
        <v>4</v>
      </c>
      <c r="G10" s="105">
        <f>4-1+1-1</f>
        <v>3</v>
      </c>
      <c r="H10" s="105">
        <f>2</f>
        <v>2</v>
      </c>
      <c r="I10" s="105">
        <f>3</f>
        <v>3</v>
      </c>
      <c r="J10" s="106">
        <f t="shared" ref="J10:J11" si="25">2</f>
        <v>2</v>
      </c>
      <c r="K10" s="107">
        <f t="shared" si="15"/>
        <v>5</v>
      </c>
      <c r="L10" s="105">
        <f>4-1</f>
        <v>3</v>
      </c>
      <c r="M10" s="118">
        <f>1+2-1</f>
        <v>2</v>
      </c>
      <c r="N10" s="118">
        <f>2+1-1</f>
        <v>2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58</v>
      </c>
      <c r="X10" s="116" t="s">
        <v>14</v>
      </c>
      <c r="Y10" s="108">
        <f t="shared" si="18"/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9">0+1</f>
        <v>1</v>
      </c>
      <c r="AE10" s="108">
        <f t="shared" si="19"/>
        <v>1</v>
      </c>
      <c r="AF10" s="108">
        <f t="shared" si="19"/>
        <v>1</v>
      </c>
      <c r="AG10" s="108">
        <f>0</f>
        <v>0</v>
      </c>
      <c r="AH10" s="108">
        <f>0+3</f>
        <v>3</v>
      </c>
      <c r="AI10" s="108">
        <f t="shared" ref="AI10:AJ10" si="20">0</f>
        <v>0</v>
      </c>
      <c r="AJ10" s="108">
        <f t="shared" si="20"/>
        <v>0</v>
      </c>
      <c r="AK10" s="108">
        <f>0+2+1</f>
        <v>3</v>
      </c>
      <c r="AL10" s="108">
        <f>0+2+1-1</f>
        <v>2</v>
      </c>
      <c r="AM10" s="108">
        <f>0+1+2-1+1</f>
        <v>3</v>
      </c>
      <c r="AN10" s="108">
        <f>0+1</f>
        <v>1</v>
      </c>
      <c r="AO10" s="108">
        <f>0</f>
        <v>0</v>
      </c>
      <c r="AP10" s="108">
        <f>0+1</f>
        <v>1</v>
      </c>
      <c r="AQ10" s="114">
        <f t="shared" si="21"/>
        <v>24</v>
      </c>
      <c r="AU10" s="115" t="s">
        <v>16</v>
      </c>
      <c r="AV10" s="108">
        <f t="shared" ref="AV10:AW10" si="22">0+2-2</f>
        <v>0</v>
      </c>
      <c r="AW10" s="108">
        <f t="shared" si="22"/>
        <v>0</v>
      </c>
      <c r="AX10" s="108">
        <f t="shared" ref="AX10:AZ10" si="23">0+1-1</f>
        <v>0</v>
      </c>
      <c r="AY10" s="108">
        <f t="shared" si="23"/>
        <v>0</v>
      </c>
      <c r="AZ10" s="108">
        <f t="shared" si="23"/>
        <v>0</v>
      </c>
      <c r="BA10" s="108">
        <f t="shared" ref="BA10:BM10" si="24">0</f>
        <v>0</v>
      </c>
      <c r="BB10" s="108">
        <f t="shared" si="24"/>
        <v>0</v>
      </c>
      <c r="BC10" s="108">
        <f t="shared" si="24"/>
        <v>0</v>
      </c>
      <c r="BD10" s="108">
        <f t="shared" si="24"/>
        <v>0</v>
      </c>
      <c r="BE10" s="108">
        <f t="shared" si="24"/>
        <v>0</v>
      </c>
      <c r="BF10" s="108">
        <f t="shared" si="24"/>
        <v>0</v>
      </c>
      <c r="BG10" s="108">
        <f t="shared" si="24"/>
        <v>0</v>
      </c>
      <c r="BH10" s="108">
        <f t="shared" si="24"/>
        <v>0</v>
      </c>
      <c r="BI10" s="108">
        <f t="shared" si="24"/>
        <v>0</v>
      </c>
      <c r="BJ10" s="108">
        <f t="shared" si="24"/>
        <v>0</v>
      </c>
      <c r="BK10" s="108">
        <f t="shared" si="24"/>
        <v>0</v>
      </c>
      <c r="BL10" s="108">
        <f t="shared" si="24"/>
        <v>0</v>
      </c>
      <c r="BM10" s="108">
        <f t="shared" si="24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5"/>
        <v>2</v>
      </c>
      <c r="K11" s="107">
        <f t="shared" si="15"/>
        <v>5</v>
      </c>
      <c r="L11" s="105">
        <f>4+3-3+6</f>
        <v>10</v>
      </c>
      <c r="M11" s="118">
        <f>5+1+1-3+6-1</f>
        <v>9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76</v>
      </c>
      <c r="X11" s="116" t="s">
        <v>16</v>
      </c>
      <c r="Y11" s="108">
        <f t="shared" ref="Y11:AP11" si="26">0</f>
        <v>0</v>
      </c>
      <c r="Z11" s="108">
        <f t="shared" si="26"/>
        <v>0</v>
      </c>
      <c r="AA11" s="108">
        <f t="shared" si="26"/>
        <v>0</v>
      </c>
      <c r="AB11" s="108">
        <f t="shared" si="26"/>
        <v>0</v>
      </c>
      <c r="AC11" s="108">
        <f t="shared" si="26"/>
        <v>0</v>
      </c>
      <c r="AD11" s="108">
        <f t="shared" si="26"/>
        <v>0</v>
      </c>
      <c r="AE11" s="108">
        <f t="shared" si="26"/>
        <v>0</v>
      </c>
      <c r="AF11" s="108">
        <f t="shared" si="26"/>
        <v>0</v>
      </c>
      <c r="AG11" s="108">
        <f t="shared" si="26"/>
        <v>0</v>
      </c>
      <c r="AH11" s="108">
        <f t="shared" si="26"/>
        <v>0</v>
      </c>
      <c r="AI11" s="108">
        <f t="shared" si="26"/>
        <v>0</v>
      </c>
      <c r="AJ11" s="108">
        <f t="shared" si="26"/>
        <v>0</v>
      </c>
      <c r="AK11" s="108">
        <f t="shared" si="26"/>
        <v>0</v>
      </c>
      <c r="AL11" s="108">
        <f t="shared" si="26"/>
        <v>0</v>
      </c>
      <c r="AM11" s="108">
        <f t="shared" si="26"/>
        <v>0</v>
      </c>
      <c r="AN11" s="108">
        <f t="shared" si="26"/>
        <v>0</v>
      </c>
      <c r="AO11" s="108">
        <f t="shared" si="26"/>
        <v>0</v>
      </c>
      <c r="AP11" s="108">
        <f t="shared" si="26"/>
        <v>0</v>
      </c>
      <c r="AQ11" s="114">
        <f t="shared" si="21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101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7">2</f>
        <v>2</v>
      </c>
      <c r="I12" s="105">
        <f t="shared" si="27"/>
        <v>2</v>
      </c>
      <c r="J12" s="106">
        <f t="shared" si="27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8">0+3</f>
        <v>3</v>
      </c>
      <c r="O12" s="108">
        <f t="shared" si="28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64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9">4</f>
        <v>4</v>
      </c>
      <c r="C13" s="105">
        <f t="shared" si="29"/>
        <v>4</v>
      </c>
      <c r="D13" s="105">
        <f>4-1+1+1</f>
        <v>5</v>
      </c>
      <c r="E13" s="105">
        <f>3-1</f>
        <v>2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30">2</f>
        <v>2</v>
      </c>
      <c r="J13" s="106">
        <f t="shared" si="30"/>
        <v>2</v>
      </c>
      <c r="K13" s="107">
        <f>6</f>
        <v>6</v>
      </c>
      <c r="L13" s="105">
        <f>4</f>
        <v>4</v>
      </c>
      <c r="M13" s="118">
        <f>6</f>
        <v>6</v>
      </c>
      <c r="N13" s="118">
        <f>7</f>
        <v>7</v>
      </c>
      <c r="O13" s="118">
        <f t="shared" ref="O13:P13" si="31">2+1</f>
        <v>3</v>
      </c>
      <c r="P13" s="105">
        <f t="shared" si="31"/>
        <v>3</v>
      </c>
      <c r="Q13" s="105">
        <f>4</f>
        <v>4</v>
      </c>
      <c r="R13" s="118">
        <f t="shared" ref="R13:S13" si="32">3</f>
        <v>3</v>
      </c>
      <c r="S13" s="118">
        <f t="shared" si="32"/>
        <v>3</v>
      </c>
      <c r="T13" s="109">
        <f t="shared" si="4"/>
        <v>70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3">2+1</f>
        <v>3</v>
      </c>
      <c r="C14" s="105">
        <f t="shared" si="33"/>
        <v>3</v>
      </c>
      <c r="D14" s="105">
        <f>3</f>
        <v>3</v>
      </c>
      <c r="E14" s="105">
        <f t="shared" ref="E14:E16" si="36">4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7">2</f>
        <v>2</v>
      </c>
      <c r="J14" s="106">
        <f>1</f>
        <v>1</v>
      </c>
      <c r="K14" s="107">
        <f>5</f>
        <v>5</v>
      </c>
      <c r="L14" s="105">
        <f>4+1</f>
        <v>5</v>
      </c>
      <c r="M14" s="118">
        <f>4+1</f>
        <v>5</v>
      </c>
      <c r="N14" s="118">
        <f>5</f>
        <v>5</v>
      </c>
      <c r="O14" s="118">
        <f>5+1</f>
        <v>6</v>
      </c>
      <c r="P14" s="118">
        <f t="shared" ref="P14:P15" si="38">3</f>
        <v>3</v>
      </c>
      <c r="Q14" s="105">
        <f>1+1</f>
        <v>2</v>
      </c>
      <c r="R14" s="118">
        <f t="shared" ref="R14:S14" si="34">1</f>
        <v>1</v>
      </c>
      <c r="S14" s="118">
        <f t="shared" si="34"/>
        <v>1</v>
      </c>
      <c r="T14" s="109">
        <f t="shared" si="4"/>
        <v>59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5">3</f>
        <v>3</v>
      </c>
      <c r="C15" s="105">
        <f t="shared" si="35"/>
        <v>3</v>
      </c>
      <c r="D15" s="105">
        <f t="shared" si="35"/>
        <v>3</v>
      </c>
      <c r="E15" s="105">
        <f t="shared" si="36"/>
        <v>4</v>
      </c>
      <c r="F15" s="105">
        <f t="shared" ref="F15:F16" si="41">2+1</f>
        <v>3</v>
      </c>
      <c r="G15" s="105">
        <f>3</f>
        <v>3</v>
      </c>
      <c r="H15" s="105">
        <f>2+1</f>
        <v>3</v>
      </c>
      <c r="I15" s="105">
        <f t="shared" si="37"/>
        <v>2</v>
      </c>
      <c r="J15" s="106">
        <f>2</f>
        <v>2</v>
      </c>
      <c r="K15" s="107">
        <v>3.0</v>
      </c>
      <c r="L15" s="105">
        <f>5</f>
        <v>5</v>
      </c>
      <c r="M15" s="105">
        <f>10</f>
        <v>10</v>
      </c>
      <c r="N15" s="105">
        <f>8</f>
        <v>8</v>
      </c>
      <c r="O15" s="105">
        <f>9</f>
        <v>9</v>
      </c>
      <c r="P15" s="105">
        <f t="shared" si="38"/>
        <v>3</v>
      </c>
      <c r="Q15" s="105">
        <f t="shared" ref="Q15:S15" si="39">3</f>
        <v>3</v>
      </c>
      <c r="R15" s="105">
        <f t="shared" si="39"/>
        <v>3</v>
      </c>
      <c r="S15" s="105">
        <f t="shared" si="39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40">3</f>
        <v>3</v>
      </c>
      <c r="D16" s="105">
        <f t="shared" si="40"/>
        <v>3</v>
      </c>
      <c r="E16" s="105">
        <f t="shared" si="36"/>
        <v>4</v>
      </c>
      <c r="F16" s="105">
        <f t="shared" si="41"/>
        <v>3</v>
      </c>
      <c r="G16" s="105">
        <f>2+1</f>
        <v>3</v>
      </c>
      <c r="H16" s="105">
        <f t="shared" ref="H16:I16" si="42">1+1</f>
        <v>2</v>
      </c>
      <c r="I16" s="105">
        <f t="shared" si="42"/>
        <v>2</v>
      </c>
      <c r="J16" s="106">
        <f>1</f>
        <v>1</v>
      </c>
      <c r="K16" s="107">
        <f>2+1</f>
        <v>3</v>
      </c>
      <c r="L16" s="118">
        <f t="shared" ref="L16:Q16" si="43">1+2</f>
        <v>3</v>
      </c>
      <c r="M16" s="118">
        <f t="shared" si="43"/>
        <v>3</v>
      </c>
      <c r="N16" s="118">
        <f t="shared" si="43"/>
        <v>3</v>
      </c>
      <c r="O16" s="118">
        <f t="shared" si="43"/>
        <v>3</v>
      </c>
      <c r="P16" s="118">
        <f t="shared" si="43"/>
        <v>3</v>
      </c>
      <c r="Q16" s="118">
        <f t="shared" si="43"/>
        <v>3</v>
      </c>
      <c r="R16" s="118">
        <f t="shared" ref="R16:S16" si="44">2</f>
        <v>2</v>
      </c>
      <c r="S16" s="118">
        <f t="shared" si="44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8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5">2</f>
        <v>2</v>
      </c>
      <c r="H17" s="105">
        <f t="shared" si="45"/>
        <v>2</v>
      </c>
      <c r="I17" s="105">
        <f t="shared" ref="I17:J17" si="46">1</f>
        <v>1</v>
      </c>
      <c r="J17" s="106">
        <f t="shared" si="46"/>
        <v>1</v>
      </c>
      <c r="K17" s="107">
        <v>3.0</v>
      </c>
      <c r="L17" s="105">
        <f>5</f>
        <v>5</v>
      </c>
      <c r="M17" s="105">
        <f>18</f>
        <v>18</v>
      </c>
      <c r="N17" s="105">
        <f>10</f>
        <v>10</v>
      </c>
      <c r="O17" s="105">
        <f t="shared" ref="O17:O19" si="51">8</f>
        <v>8</v>
      </c>
      <c r="P17" s="105">
        <f t="shared" ref="P17:P19" si="52">6</f>
        <v>6</v>
      </c>
      <c r="Q17" s="105">
        <f t="shared" ref="Q17:Q19" si="53">3</f>
        <v>3</v>
      </c>
      <c r="R17" s="105">
        <f t="shared" ref="R17:S17" si="47">1</f>
        <v>1</v>
      </c>
      <c r="S17" s="105">
        <f t="shared" si="47"/>
        <v>1</v>
      </c>
      <c r="T17" s="109">
        <f t="shared" si="4"/>
        <v>80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7">2+1</f>
        <v>3</v>
      </c>
      <c r="C18" s="105">
        <f t="shared" si="48"/>
        <v>3</v>
      </c>
      <c r="D18" s="105">
        <f>3</f>
        <v>3</v>
      </c>
      <c r="E18" s="105">
        <f>8</f>
        <v>8</v>
      </c>
      <c r="F18" s="105">
        <f t="shared" ref="F18:H18" si="49">2+1</f>
        <v>3</v>
      </c>
      <c r="G18" s="105">
        <f t="shared" si="49"/>
        <v>3</v>
      </c>
      <c r="H18" s="105">
        <f t="shared" si="49"/>
        <v>3</v>
      </c>
      <c r="I18" s="105">
        <f t="shared" ref="I18:J18" si="50">1</f>
        <v>1</v>
      </c>
      <c r="J18" s="106">
        <f t="shared" si="50"/>
        <v>1</v>
      </c>
      <c r="K18" s="107">
        <f t="shared" ref="K18:K19" si="60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si="51"/>
        <v>8</v>
      </c>
      <c r="P18" s="105">
        <f t="shared" si="52"/>
        <v>6</v>
      </c>
      <c r="Q18" s="105">
        <f t="shared" si="53"/>
        <v>3</v>
      </c>
      <c r="R18" s="105">
        <f t="shared" ref="R18:S18" si="54">1</f>
        <v>1</v>
      </c>
      <c r="S18" s="105">
        <f t="shared" si="54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5">0+1</f>
        <v>1</v>
      </c>
      <c r="AW18" s="108">
        <f t="shared" si="55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6">0</f>
        <v>0</v>
      </c>
      <c r="BH18" s="108">
        <f t="shared" si="56"/>
        <v>0</v>
      </c>
      <c r="BI18" s="108">
        <f t="shared" si="56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7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8">2+1</f>
        <v>3</v>
      </c>
      <c r="G19" s="105">
        <f t="shared" si="58"/>
        <v>3</v>
      </c>
      <c r="H19" s="105">
        <f t="shared" si="58"/>
        <v>3</v>
      </c>
      <c r="I19" s="105">
        <f t="shared" ref="I19:J19" si="59">1</f>
        <v>1</v>
      </c>
      <c r="J19" s="106">
        <f t="shared" si="59"/>
        <v>1</v>
      </c>
      <c r="K19" s="107">
        <f t="shared" si="60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1"/>
        <v>8</v>
      </c>
      <c r="P19" s="105">
        <f t="shared" si="52"/>
        <v>6</v>
      </c>
      <c r="Q19" s="105">
        <f t="shared" si="53"/>
        <v>3</v>
      </c>
      <c r="R19" s="105">
        <f t="shared" ref="R19:S19" si="61">1</f>
        <v>1</v>
      </c>
      <c r="S19" s="105">
        <f t="shared" si="61"/>
        <v>1</v>
      </c>
      <c r="T19" s="109">
        <f t="shared" si="4"/>
        <v>84</v>
      </c>
      <c r="X19" s="104" t="s">
        <v>67</v>
      </c>
      <c r="Y19" s="108">
        <f t="shared" ref="Y19:Z19" si="62">0+4</f>
        <v>4</v>
      </c>
      <c r="Z19" s="108">
        <f t="shared" si="62"/>
        <v>4</v>
      </c>
      <c r="AA19" s="108">
        <f>0+2</f>
        <v>2</v>
      </c>
      <c r="AB19" s="108">
        <f t="shared" ref="AB19:AG19" si="63">0+3</f>
        <v>3</v>
      </c>
      <c r="AC19" s="108">
        <f t="shared" si="63"/>
        <v>3</v>
      </c>
      <c r="AD19" s="108">
        <f t="shared" si="63"/>
        <v>3</v>
      </c>
      <c r="AE19" s="108">
        <f t="shared" si="63"/>
        <v>3</v>
      </c>
      <c r="AF19" s="108">
        <f t="shared" si="63"/>
        <v>3</v>
      </c>
      <c r="AG19" s="108">
        <f t="shared" si="63"/>
        <v>3</v>
      </c>
      <c r="AH19" s="108">
        <f>0+4</f>
        <v>4</v>
      </c>
      <c r="AI19" s="108">
        <f>0+1</f>
        <v>1</v>
      </c>
      <c r="AJ19" s="108">
        <f>0</f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41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858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I20" si="72">0</f>
        <v>0</v>
      </c>
      <c r="AG20" s="108">
        <f t="shared" si="72"/>
        <v>0</v>
      </c>
      <c r="AH20" s="108">
        <f t="shared" si="72"/>
        <v>0</v>
      </c>
      <c r="AI20" s="108">
        <f t="shared" si="72"/>
        <v>0</v>
      </c>
      <c r="AJ20" s="108">
        <f>0+1-1</f>
        <v>0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23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138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</f>
        <v>2</v>
      </c>
      <c r="T27" s="114">
        <f t="shared" ref="T27:T31" si="98">SUM(B27:S27)</f>
        <v>43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E28" si="96">4</f>
        <v>4</v>
      </c>
      <c r="C28" s="121">
        <f t="shared" si="96"/>
        <v>4</v>
      </c>
      <c r="D28" s="121">
        <f t="shared" si="96"/>
        <v>4</v>
      </c>
      <c r="E28" s="121">
        <f t="shared" si="96"/>
        <v>4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38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176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 t="shared" ref="AV46:AV49" si="164"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 t="shared" ref="AZ46:AZ47" si="166"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 t="shared" ref="BE46:BE47" si="167"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71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 t="shared" si="164"/>
        <v>2</v>
      </c>
      <c r="AW47" s="108">
        <f>0+2+1</f>
        <v>3</v>
      </c>
      <c r="AX47" s="108">
        <f t="shared" ref="AX47:AY47" si="165">0+3</f>
        <v>3</v>
      </c>
      <c r="AY47" s="108">
        <f t="shared" si="165"/>
        <v>3</v>
      </c>
      <c r="AZ47" s="108">
        <f t="shared" si="166"/>
        <v>2</v>
      </c>
      <c r="BA47" s="108">
        <f>0+2</f>
        <v>2</v>
      </c>
      <c r="BB47" s="108">
        <f>0+1</f>
        <v>1</v>
      </c>
      <c r="BC47" s="108">
        <f>0+2</f>
        <v>2</v>
      </c>
      <c r="BD47" s="108">
        <f>0+1</f>
        <v>1</v>
      </c>
      <c r="BE47" s="108">
        <f t="shared" si="167"/>
        <v>4</v>
      </c>
      <c r="BF47" s="108">
        <f t="shared" ref="BF47:BG47" si="168">0+4</f>
        <v>4</v>
      </c>
      <c r="BG47" s="108">
        <f t="shared" si="168"/>
        <v>4</v>
      </c>
      <c r="BH47" s="108">
        <f>0+5</f>
        <v>5</v>
      </c>
      <c r="BI47" s="108">
        <f t="shared" ref="BI47:BJ47" si="169">0+2</f>
        <v>2</v>
      </c>
      <c r="BJ47" s="108">
        <f t="shared" si="169"/>
        <v>2</v>
      </c>
      <c r="BK47" s="108">
        <f>0+1</f>
        <v>1</v>
      </c>
      <c r="BL47" s="108">
        <f t="shared" ref="BL47:BM47" si="170">0+2</f>
        <v>2</v>
      </c>
      <c r="BM47" s="108">
        <f t="shared" si="170"/>
        <v>2</v>
      </c>
      <c r="BN47" s="114">
        <f t="shared" si="171"/>
        <v>45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si="164"/>
        <v>2</v>
      </c>
      <c r="AW48" s="108">
        <f t="shared" ref="AW48:BB48" si="172">0+1</f>
        <v>1</v>
      </c>
      <c r="AX48" s="108">
        <f t="shared" si="172"/>
        <v>1</v>
      </c>
      <c r="AY48" s="108">
        <f t="shared" si="172"/>
        <v>1</v>
      </c>
      <c r="AZ48" s="108">
        <f t="shared" si="172"/>
        <v>1</v>
      </c>
      <c r="BA48" s="108">
        <f t="shared" si="172"/>
        <v>1</v>
      </c>
      <c r="BB48" s="108">
        <f t="shared" si="172"/>
        <v>1</v>
      </c>
      <c r="BC48" s="108">
        <f t="shared" ref="BC48:BE48" si="173">0</f>
        <v>0</v>
      </c>
      <c r="BD48" s="108">
        <f t="shared" si="173"/>
        <v>0</v>
      </c>
      <c r="BE48" s="108">
        <f t="shared" si="173"/>
        <v>0</v>
      </c>
      <c r="BF48" s="108">
        <f>0+2</f>
        <v>2</v>
      </c>
      <c r="BG48" s="108">
        <f>0+1</f>
        <v>1</v>
      </c>
      <c r="BH48" s="108">
        <f t="shared" ref="BH48:BM48" si="174">0</f>
        <v>0</v>
      </c>
      <c r="BI48" s="108">
        <f t="shared" si="174"/>
        <v>0</v>
      </c>
      <c r="BJ48" s="108">
        <f t="shared" si="174"/>
        <v>0</v>
      </c>
      <c r="BK48" s="108">
        <f t="shared" si="174"/>
        <v>0</v>
      </c>
      <c r="BL48" s="108">
        <f t="shared" si="174"/>
        <v>0</v>
      </c>
      <c r="BM48" s="108">
        <f t="shared" si="174"/>
        <v>0</v>
      </c>
      <c r="BN48" s="114">
        <f t="shared" si="171"/>
        <v>11</v>
      </c>
    </row>
    <row r="49" ht="15.0" customHeight="1">
      <c r="A49" s="104" t="s">
        <v>15</v>
      </c>
      <c r="B49" s="121">
        <f t="shared" ref="B49:C49" si="175">1+2</f>
        <v>3</v>
      </c>
      <c r="C49" s="121">
        <f t="shared" si="175"/>
        <v>3</v>
      </c>
      <c r="D49" s="108">
        <f t="shared" ref="D49:H49" si="176">0+2</f>
        <v>2</v>
      </c>
      <c r="E49" s="108">
        <f t="shared" si="176"/>
        <v>2</v>
      </c>
      <c r="F49" s="108">
        <f t="shared" si="176"/>
        <v>2</v>
      </c>
      <c r="G49" s="108">
        <f t="shared" si="176"/>
        <v>2</v>
      </c>
      <c r="H49" s="108">
        <f t="shared" si="176"/>
        <v>2</v>
      </c>
      <c r="I49" s="108">
        <f t="shared" ref="I49:J49" si="177">0+1</f>
        <v>1</v>
      </c>
      <c r="J49" s="108">
        <f t="shared" si="177"/>
        <v>1</v>
      </c>
      <c r="K49" s="108">
        <f>0+2</f>
        <v>2</v>
      </c>
      <c r="L49" s="121">
        <f>1-1</f>
        <v>0</v>
      </c>
      <c r="M49" s="108">
        <f t="shared" ref="M49:N49" si="178">0+2</f>
        <v>2</v>
      </c>
      <c r="N49" s="108">
        <f t="shared" si="178"/>
        <v>2</v>
      </c>
      <c r="O49" s="121">
        <f>2+2</f>
        <v>4</v>
      </c>
      <c r="P49" s="121">
        <f>1+2</f>
        <v>3</v>
      </c>
      <c r="Q49" s="108">
        <f>0+2</f>
        <v>2</v>
      </c>
      <c r="R49" s="108">
        <f t="shared" ref="R49:S49" si="179">0+1</f>
        <v>1</v>
      </c>
      <c r="S49" s="108">
        <f t="shared" si="179"/>
        <v>1</v>
      </c>
      <c r="T49" s="121">
        <f t="shared" ref="T49:T53" si="187">SUM(B49:S49)</f>
        <v>35</v>
      </c>
      <c r="X49" s="167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64"/>
        <v>2</v>
      </c>
      <c r="AW49" s="108">
        <f t="shared" ref="AW49:AZ49" si="180">0</f>
        <v>0</v>
      </c>
      <c r="AX49" s="108">
        <f t="shared" si="180"/>
        <v>0</v>
      </c>
      <c r="AY49" s="108">
        <f t="shared" si="180"/>
        <v>0</v>
      </c>
      <c r="AZ49" s="108">
        <f t="shared" si="180"/>
        <v>0</v>
      </c>
      <c r="BA49" s="108">
        <f>0+1</f>
        <v>1</v>
      </c>
      <c r="BB49" s="108">
        <f t="shared" ref="BB49:BD49" si="181">0</f>
        <v>0</v>
      </c>
      <c r="BC49" s="108">
        <f t="shared" si="181"/>
        <v>0</v>
      </c>
      <c r="BD49" s="108">
        <f t="shared" si="181"/>
        <v>0</v>
      </c>
      <c r="BE49" s="108">
        <f>0+3</f>
        <v>3</v>
      </c>
      <c r="BF49" s="108">
        <f t="shared" ref="BF49:BG49" si="182">0</f>
        <v>0</v>
      </c>
      <c r="BG49" s="108">
        <f t="shared" si="182"/>
        <v>0</v>
      </c>
      <c r="BH49" s="108">
        <f>0+1</f>
        <v>1</v>
      </c>
      <c r="BI49" s="108">
        <f t="shared" ref="BI49:BK49" si="183">0</f>
        <v>0</v>
      </c>
      <c r="BJ49" s="108">
        <f t="shared" si="183"/>
        <v>0</v>
      </c>
      <c r="BK49" s="108">
        <f t="shared" si="183"/>
        <v>0</v>
      </c>
      <c r="BL49" s="108">
        <f>0+1</f>
        <v>1</v>
      </c>
      <c r="BM49" s="108">
        <f>0</f>
        <v>0</v>
      </c>
      <c r="BN49" s="114">
        <f t="shared" si="171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4">0</f>
        <v>0</v>
      </c>
      <c r="E50" s="108">
        <f t="shared" si="184"/>
        <v>0</v>
      </c>
      <c r="F50" s="121">
        <f>1</f>
        <v>1</v>
      </c>
      <c r="G50" s="121">
        <f t="shared" ref="G50:G51" si="189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 t="shared" ref="L50:M50" si="185">3</f>
        <v>3</v>
      </c>
      <c r="M50" s="121">
        <f t="shared" si="185"/>
        <v>3</v>
      </c>
      <c r="N50" s="108">
        <f>0</f>
        <v>0</v>
      </c>
      <c r="O50" s="121">
        <f>4</f>
        <v>4</v>
      </c>
      <c r="P50" s="121">
        <f>1</f>
        <v>1</v>
      </c>
      <c r="Q50" s="108">
        <f t="shared" ref="Q50:S50" si="186">0</f>
        <v>0</v>
      </c>
      <c r="R50" s="108">
        <f t="shared" si="186"/>
        <v>0</v>
      </c>
      <c r="S50" s="108">
        <f t="shared" si="186"/>
        <v>0</v>
      </c>
      <c r="T50" s="121">
        <f t="shared" si="187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8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101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</f>
        <v>2</v>
      </c>
      <c r="E51" s="121">
        <f t="shared" ref="E51:F51" si="188">4</f>
        <v>4</v>
      </c>
      <c r="F51" s="121">
        <f t="shared" si="188"/>
        <v>4</v>
      </c>
      <c r="G51" s="121">
        <f t="shared" si="189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90">3</f>
        <v>3</v>
      </c>
      <c r="L51" s="121">
        <f t="shared" si="190"/>
        <v>3</v>
      </c>
      <c r="M51" s="121">
        <f>3+1</f>
        <v>4</v>
      </c>
      <c r="N51" s="121">
        <f>1+1</f>
        <v>2</v>
      </c>
      <c r="O51" s="121">
        <f t="shared" ref="O51:P51" si="191">3</f>
        <v>3</v>
      </c>
      <c r="P51" s="121">
        <f t="shared" si="191"/>
        <v>3</v>
      </c>
      <c r="Q51" s="121">
        <f t="shared" ref="Q51:S51" si="192">2</f>
        <v>2</v>
      </c>
      <c r="R51" s="121">
        <f t="shared" si="192"/>
        <v>2</v>
      </c>
      <c r="S51" s="121">
        <f t="shared" si="192"/>
        <v>2</v>
      </c>
      <c r="T51" s="121">
        <f t="shared" si="187"/>
        <v>48</v>
      </c>
      <c r="X51" s="169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0"/>
      <c r="AP51" s="166"/>
      <c r="AQ51" s="120"/>
      <c r="AU51" s="168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3">0</f>
        <v>0</v>
      </c>
      <c r="E52" s="108">
        <f t="shared" si="193"/>
        <v>0</v>
      </c>
      <c r="F52" s="121">
        <f t="shared" ref="F52:G52" si="194">1</f>
        <v>1</v>
      </c>
      <c r="G52" s="121">
        <f t="shared" si="194"/>
        <v>1</v>
      </c>
      <c r="H52" s="108">
        <f t="shared" ref="H52:I52" si="195">0</f>
        <v>0</v>
      </c>
      <c r="I52" s="108">
        <f t="shared" si="195"/>
        <v>0</v>
      </c>
      <c r="J52" s="137">
        <f t="shared" ref="J52:J53" si="199">1</f>
        <v>1</v>
      </c>
      <c r="K52" s="138">
        <f t="shared" ref="K52:M52" si="196">3</f>
        <v>3</v>
      </c>
      <c r="L52" s="121">
        <f t="shared" si="196"/>
        <v>3</v>
      </c>
      <c r="M52" s="121">
        <f t="shared" si="196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7">0</f>
        <v>0</v>
      </c>
      <c r="S52" s="108">
        <f t="shared" si="197"/>
        <v>0</v>
      </c>
      <c r="T52" s="121">
        <f t="shared" si="187"/>
        <v>23</v>
      </c>
      <c r="X52" s="171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2"/>
      <c r="AP52" s="173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8">0</f>
        <v>0</v>
      </c>
      <c r="I53" s="108">
        <f t="shared" si="198"/>
        <v>0</v>
      </c>
      <c r="J53" s="137">
        <f t="shared" si="199"/>
        <v>1</v>
      </c>
      <c r="K53" s="138">
        <f t="shared" ref="K53:O53" si="200">2</f>
        <v>2</v>
      </c>
      <c r="L53" s="121">
        <f t="shared" si="200"/>
        <v>2</v>
      </c>
      <c r="M53" s="121">
        <f t="shared" si="200"/>
        <v>2</v>
      </c>
      <c r="N53" s="121">
        <f t="shared" si="200"/>
        <v>2</v>
      </c>
      <c r="O53" s="121">
        <f t="shared" si="200"/>
        <v>2</v>
      </c>
      <c r="P53" s="121">
        <f>1</f>
        <v>1</v>
      </c>
      <c r="Q53" s="108">
        <f t="shared" ref="Q53:S53" si="201">0</f>
        <v>0</v>
      </c>
      <c r="R53" s="108">
        <f t="shared" si="201"/>
        <v>0</v>
      </c>
      <c r="S53" s="108">
        <f t="shared" si="201"/>
        <v>0</v>
      </c>
      <c r="T53" s="121">
        <f t="shared" si="187"/>
        <v>18</v>
      </c>
      <c r="X53" s="174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3">0+3</f>
        <v>3</v>
      </c>
      <c r="AH53" s="108">
        <f>0+5-1+1</f>
        <v>5</v>
      </c>
      <c r="AI53" s="108">
        <f>0+5</f>
        <v>5</v>
      </c>
      <c r="AJ53" s="108">
        <f t="shared" ref="AJ53:AJ54" si="204">0+3</f>
        <v>3</v>
      </c>
      <c r="AK53" s="108">
        <f>0+2+1</f>
        <v>3</v>
      </c>
      <c r="AL53" s="108">
        <f>0+2</f>
        <v>2</v>
      </c>
      <c r="AM53" s="108">
        <f t="shared" ref="AM53:AN53" si="202">0+1</f>
        <v>1</v>
      </c>
      <c r="AN53" s="108">
        <f t="shared" si="202"/>
        <v>1</v>
      </c>
      <c r="AO53" s="175">
        <f t="shared" ref="AO53:AO54" si="206">SUM(AF53:AN53)</f>
        <v>25</v>
      </c>
      <c r="AP53" s="162"/>
      <c r="AQ53" s="166"/>
      <c r="AU53" s="176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146</v>
      </c>
      <c r="X54" s="174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3"/>
        <v>3</v>
      </c>
      <c r="AH54" s="108">
        <f>0+4</f>
        <v>4</v>
      </c>
      <c r="AI54" s="108">
        <f>0+6</f>
        <v>6</v>
      </c>
      <c r="AJ54" s="108">
        <f t="shared" si="204"/>
        <v>3</v>
      </c>
      <c r="AK54" s="108">
        <f t="shared" ref="AK54:AL54" si="205">0+2</f>
        <v>2</v>
      </c>
      <c r="AL54" s="108">
        <f t="shared" si="205"/>
        <v>2</v>
      </c>
      <c r="AM54" s="108">
        <f>0</f>
        <v>0</v>
      </c>
      <c r="AN54" s="108">
        <f>0+1</f>
        <v>1</v>
      </c>
      <c r="AO54" s="98">
        <f t="shared" si="206"/>
        <v>21</v>
      </c>
      <c r="AP54" s="8"/>
      <c r="AQ54" s="166"/>
      <c r="AU54" s="176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7"/>
    </row>
    <row r="55" ht="15.0" customHeight="1">
      <c r="X55" s="178"/>
      <c r="Y55" s="179"/>
      <c r="Z55" s="179"/>
      <c r="AA55" s="179"/>
      <c r="AB55" s="179"/>
      <c r="AC55" s="179"/>
      <c r="AD55" s="179"/>
      <c r="AE55" s="179"/>
      <c r="AF55" s="120"/>
      <c r="AG55" s="120"/>
      <c r="AH55" s="120"/>
      <c r="AI55" s="120"/>
      <c r="AJ55" s="120"/>
      <c r="AK55" s="120"/>
      <c r="AL55" s="120"/>
      <c r="AM55" s="120"/>
      <c r="AN55" s="180"/>
      <c r="AO55" s="181">
        <f>SUM(AO53:AP54)</f>
        <v>46</v>
      </c>
      <c r="AP55" s="8"/>
      <c r="AQ55" s="166"/>
      <c r="AU55" s="182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3" t="s">
        <v>76</v>
      </c>
      <c r="BM55" s="4"/>
      <c r="BN55" s="120"/>
      <c r="BO55" s="177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4"/>
      <c r="AP56" s="184"/>
      <c r="AQ56" s="120"/>
      <c r="AU56" s="171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1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5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4"/>
      <c r="AP57" s="184"/>
      <c r="AQ57" s="120"/>
      <c r="AU57" s="174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7">0+3</f>
        <v>3</v>
      </c>
      <c r="BD57" s="108">
        <f t="shared" si="207"/>
        <v>3</v>
      </c>
      <c r="BE57" s="108">
        <f t="shared" ref="BE57:BF57" si="208">0+5</f>
        <v>5</v>
      </c>
      <c r="BF57" s="108">
        <f t="shared" si="208"/>
        <v>5</v>
      </c>
      <c r="BG57" s="108">
        <f t="shared" ref="BG57:BG58" si="212">0+4</f>
        <v>4</v>
      </c>
      <c r="BH57" s="108">
        <f t="shared" ref="BH57:BI57" si="209">0+2</f>
        <v>2</v>
      </c>
      <c r="BI57" s="108">
        <f t="shared" si="209"/>
        <v>2</v>
      </c>
      <c r="BJ57" s="108">
        <f t="shared" ref="BJ57:BK57" si="210">0+1</f>
        <v>1</v>
      </c>
      <c r="BK57" s="108">
        <f t="shared" si="210"/>
        <v>1</v>
      </c>
      <c r="BL57" s="98">
        <f t="shared" ref="BL57:BL58" si="214">SUM(BC57:BK57)</f>
        <v>26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6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7"/>
      <c r="AQ58" s="188"/>
      <c r="AU58" s="189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11">0+3</f>
        <v>3</v>
      </c>
      <c r="BD58" s="108">
        <f t="shared" si="211"/>
        <v>3</v>
      </c>
      <c r="BE58" s="108">
        <f>0+8</f>
        <v>8</v>
      </c>
      <c r="BF58" s="108">
        <f>0+6</f>
        <v>6</v>
      </c>
      <c r="BG58" s="108">
        <f t="shared" si="212"/>
        <v>4</v>
      </c>
      <c r="BH58" s="108">
        <f>0+1</f>
        <v>1</v>
      </c>
      <c r="BI58" s="108">
        <f>0+3+1</f>
        <v>4</v>
      </c>
      <c r="BJ58" s="108">
        <f t="shared" ref="BJ58:BK58" si="213">0+1</f>
        <v>1</v>
      </c>
      <c r="BK58" s="108">
        <f t="shared" si="213"/>
        <v>1</v>
      </c>
      <c r="BL58" s="98">
        <f t="shared" si="214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5">1-1</f>
        <v>0</v>
      </c>
      <c r="F59" s="121">
        <f t="shared" si="215"/>
        <v>0</v>
      </c>
      <c r="G59" s="121">
        <f t="shared" ref="G59:L59" si="216">1</f>
        <v>1</v>
      </c>
      <c r="H59" s="121">
        <f t="shared" si="216"/>
        <v>1</v>
      </c>
      <c r="I59" s="121">
        <f t="shared" si="216"/>
        <v>1</v>
      </c>
      <c r="J59" s="137">
        <f t="shared" si="216"/>
        <v>1</v>
      </c>
      <c r="K59" s="138">
        <f t="shared" si="216"/>
        <v>1</v>
      </c>
      <c r="L59" s="121">
        <f t="shared" si="216"/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</f>
        <v>1</v>
      </c>
      <c r="Q59" s="121">
        <f t="shared" ref="Q59:S59" si="217">2</f>
        <v>2</v>
      </c>
      <c r="R59" s="121">
        <f t="shared" si="217"/>
        <v>2</v>
      </c>
      <c r="S59" s="121">
        <f t="shared" si="217"/>
        <v>2</v>
      </c>
      <c r="T59" s="114">
        <f>SUM(B59:S59)</f>
        <v>18</v>
      </c>
      <c r="X59" s="171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8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1">
        <f>SUM(BL57:BM58)</f>
        <v>57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0" t="s">
        <v>1</v>
      </c>
      <c r="Z60" s="7"/>
      <c r="AA60" s="7"/>
      <c r="AB60" s="7"/>
      <c r="AC60" s="7"/>
      <c r="AD60" s="7"/>
      <c r="AE60" s="7"/>
      <c r="AF60" s="8"/>
      <c r="AG60" s="191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2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3">
        <v>19.0</v>
      </c>
      <c r="AG61" s="194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5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6" t="s">
        <v>14</v>
      </c>
      <c r="Y62" s="197">
        <f t="shared" ref="Y62:AH62" si="218">0</f>
        <v>0</v>
      </c>
      <c r="Z62" s="197">
        <f t="shared" si="218"/>
        <v>0</v>
      </c>
      <c r="AA62" s="197">
        <f t="shared" si="218"/>
        <v>0</v>
      </c>
      <c r="AB62" s="197">
        <f t="shared" si="218"/>
        <v>0</v>
      </c>
      <c r="AC62" s="197">
        <f t="shared" si="218"/>
        <v>0</v>
      </c>
      <c r="AD62" s="197">
        <f t="shared" si="218"/>
        <v>0</v>
      </c>
      <c r="AE62" s="197">
        <f t="shared" si="218"/>
        <v>0</v>
      </c>
      <c r="AF62" s="197">
        <f t="shared" si="218"/>
        <v>0</v>
      </c>
      <c r="AG62" s="197">
        <f t="shared" si="218"/>
        <v>0</v>
      </c>
      <c r="AH62" s="197">
        <f t="shared" si="218"/>
        <v>0</v>
      </c>
      <c r="AI62" s="197">
        <f>0+3</f>
        <v>3</v>
      </c>
      <c r="AJ62" s="197">
        <f>0+2</f>
        <v>2</v>
      </c>
      <c r="AK62" s="197">
        <f t="shared" ref="AK62:AP62" si="219">0</f>
        <v>0</v>
      </c>
      <c r="AL62" s="197">
        <f t="shared" si="219"/>
        <v>0</v>
      </c>
      <c r="AM62" s="197">
        <f t="shared" si="219"/>
        <v>0</v>
      </c>
      <c r="AN62" s="197">
        <f t="shared" si="219"/>
        <v>0</v>
      </c>
      <c r="AO62" s="197">
        <f t="shared" si="219"/>
        <v>0</v>
      </c>
      <c r="AP62" s="197">
        <f t="shared" si="219"/>
        <v>0</v>
      </c>
      <c r="AQ62" s="198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199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0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20">0+1</f>
        <v>1</v>
      </c>
      <c r="AZ65" s="108">
        <f t="shared" si="220"/>
        <v>1</v>
      </c>
      <c r="BA65" s="108">
        <f t="shared" si="220"/>
        <v>1</v>
      </c>
      <c r="BB65" s="108">
        <f t="shared" ref="BB65:BD65" si="221">0</f>
        <v>0</v>
      </c>
      <c r="BC65" s="108">
        <f t="shared" si="221"/>
        <v>0</v>
      </c>
      <c r="BD65" s="108">
        <f t="shared" si="221"/>
        <v>0</v>
      </c>
      <c r="BE65" s="114">
        <f t="shared" ref="BE65:BE69" si="224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22">0</f>
        <v>0</v>
      </c>
      <c r="AZ66" s="108">
        <f t="shared" si="222"/>
        <v>0</v>
      </c>
      <c r="BA66" s="121">
        <f>1</f>
        <v>1</v>
      </c>
      <c r="BB66" s="108">
        <f t="shared" ref="BB66:BD66" si="223">0</f>
        <v>0</v>
      </c>
      <c r="BC66" s="108">
        <f t="shared" si="223"/>
        <v>0</v>
      </c>
      <c r="BD66" s="108">
        <f t="shared" si="223"/>
        <v>0</v>
      </c>
      <c r="BE66" s="114">
        <f t="shared" si="224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5">0</f>
        <v>0</v>
      </c>
      <c r="AW67" s="108">
        <f t="shared" si="225"/>
        <v>0</v>
      </c>
      <c r="AX67" s="108">
        <f t="shared" si="225"/>
        <v>0</v>
      </c>
      <c r="AY67" s="108">
        <f t="shared" si="225"/>
        <v>0</v>
      </c>
      <c r="AZ67" s="108">
        <f t="shared" si="225"/>
        <v>0</v>
      </c>
      <c r="BA67" s="108">
        <f>0+1</f>
        <v>1</v>
      </c>
      <c r="BB67" s="108">
        <f t="shared" ref="BB67:BD67" si="226">0</f>
        <v>0</v>
      </c>
      <c r="BC67" s="108">
        <f t="shared" si="226"/>
        <v>0</v>
      </c>
      <c r="BD67" s="108">
        <f t="shared" si="226"/>
        <v>0</v>
      </c>
      <c r="BE67" s="114">
        <f t="shared" si="224"/>
        <v>1</v>
      </c>
    </row>
    <row r="68" ht="15.0" customHeight="1">
      <c r="A68" s="84" t="s">
        <v>15</v>
      </c>
      <c r="B68" s="108">
        <f t="shared" ref="B68:C68" si="227">0+2</f>
        <v>2</v>
      </c>
      <c r="C68" s="108">
        <f t="shared" si="227"/>
        <v>2</v>
      </c>
      <c r="D68" s="121">
        <f>2+2</f>
        <v>4</v>
      </c>
      <c r="E68" s="108">
        <f t="shared" ref="E68:H68" si="228">0+2</f>
        <v>2</v>
      </c>
      <c r="F68" s="108">
        <f t="shared" si="228"/>
        <v>2</v>
      </c>
      <c r="G68" s="108">
        <f t="shared" si="228"/>
        <v>2</v>
      </c>
      <c r="H68" s="108">
        <f t="shared" si="228"/>
        <v>2</v>
      </c>
      <c r="I68" s="108">
        <f t="shared" ref="I68:J68" si="229">0+1</f>
        <v>1</v>
      </c>
      <c r="J68" s="108">
        <f t="shared" si="229"/>
        <v>1</v>
      </c>
      <c r="K68" s="108">
        <f t="shared" ref="K68:M68" si="230">0+2</f>
        <v>2</v>
      </c>
      <c r="L68" s="108">
        <f t="shared" si="230"/>
        <v>2</v>
      </c>
      <c r="M68" s="108">
        <f t="shared" si="230"/>
        <v>2</v>
      </c>
      <c r="N68" s="121">
        <f>1+2+1</f>
        <v>4</v>
      </c>
      <c r="O68" s="108">
        <f t="shared" ref="O68:Q68" si="231">0+2</f>
        <v>2</v>
      </c>
      <c r="P68" s="108">
        <f t="shared" si="231"/>
        <v>2</v>
      </c>
      <c r="Q68" s="108">
        <f t="shared" si="231"/>
        <v>2</v>
      </c>
      <c r="R68" s="108">
        <f t="shared" ref="R68:S68" si="232">0+1</f>
        <v>1</v>
      </c>
      <c r="S68" s="108">
        <f t="shared" si="232"/>
        <v>1</v>
      </c>
      <c r="T68" s="114">
        <f t="shared" ref="T68:T69" si="240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33">0</f>
        <v>0</v>
      </c>
      <c r="AY68" s="108">
        <f t="shared" si="233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4">0</f>
        <v>0</v>
      </c>
      <c r="BD68" s="108">
        <f t="shared" si="234"/>
        <v>0</v>
      </c>
      <c r="BE68" s="114">
        <f t="shared" si="224"/>
        <v>3</v>
      </c>
    </row>
    <row r="69" ht="15.0" customHeight="1">
      <c r="A69" s="84" t="s">
        <v>101</v>
      </c>
      <c r="B69" s="108">
        <f t="shared" ref="B69:C69" si="235">0</f>
        <v>0</v>
      </c>
      <c r="C69" s="108">
        <f t="shared" si="235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6">1</f>
        <v>1</v>
      </c>
      <c r="H69" s="121">
        <f t="shared" si="236"/>
        <v>1</v>
      </c>
      <c r="I69" s="108">
        <f t="shared" ref="I69:J69" si="237">0</f>
        <v>0</v>
      </c>
      <c r="J69" s="108">
        <f t="shared" si="237"/>
        <v>0</v>
      </c>
      <c r="K69" s="138">
        <f>1-1</f>
        <v>0</v>
      </c>
      <c r="L69" s="121">
        <f>3</f>
        <v>3</v>
      </c>
      <c r="M69" s="121">
        <f>4-1+1+1</f>
        <v>5</v>
      </c>
      <c r="N69" s="121">
        <f t="shared" ref="N69:O69" si="238">4</f>
        <v>4</v>
      </c>
      <c r="O69" s="121">
        <f t="shared" si="238"/>
        <v>4</v>
      </c>
      <c r="P69" s="121">
        <f t="shared" ref="P69:S69" si="239">1</f>
        <v>1</v>
      </c>
      <c r="Q69" s="121">
        <f t="shared" si="239"/>
        <v>1</v>
      </c>
      <c r="R69" s="121">
        <f t="shared" si="239"/>
        <v>1</v>
      </c>
      <c r="S69" s="121">
        <f t="shared" si="239"/>
        <v>1</v>
      </c>
      <c r="T69" s="114">
        <f t="shared" si="240"/>
        <v>28</v>
      </c>
      <c r="AU69" s="104" t="s">
        <v>102</v>
      </c>
      <c r="AV69" s="121">
        <f t="shared" ref="AV69:BA69" si="241">1</f>
        <v>1</v>
      </c>
      <c r="AW69" s="121">
        <f t="shared" si="241"/>
        <v>1</v>
      </c>
      <c r="AX69" s="121">
        <f t="shared" si="241"/>
        <v>1</v>
      </c>
      <c r="AY69" s="201">
        <f t="shared" si="241"/>
        <v>1</v>
      </c>
      <c r="AZ69" s="121">
        <f t="shared" si="241"/>
        <v>1</v>
      </c>
      <c r="BA69" s="201">
        <f t="shared" si="241"/>
        <v>1</v>
      </c>
      <c r="BB69" s="108">
        <f t="shared" ref="BB69:BD69" si="242">0</f>
        <v>0</v>
      </c>
      <c r="BC69" s="108">
        <f t="shared" si="242"/>
        <v>0</v>
      </c>
      <c r="BD69" s="108">
        <f t="shared" si="242"/>
        <v>0</v>
      </c>
      <c r="BE69" s="114">
        <f t="shared" si="224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64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2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3" t="s">
        <v>104</v>
      </c>
      <c r="BO77" s="203"/>
    </row>
    <row r="78" ht="15.0" customHeight="1">
      <c r="A78" s="84" t="s">
        <v>16</v>
      </c>
      <c r="B78" s="121">
        <f t="shared" ref="B78:F78" si="243">2</f>
        <v>2</v>
      </c>
      <c r="C78" s="121">
        <f t="shared" si="243"/>
        <v>2</v>
      </c>
      <c r="D78" s="121">
        <f t="shared" si="243"/>
        <v>2</v>
      </c>
      <c r="E78" s="121">
        <f t="shared" si="243"/>
        <v>2</v>
      </c>
      <c r="F78" s="121">
        <f t="shared" si="243"/>
        <v>2</v>
      </c>
      <c r="G78" s="121">
        <f t="shared" ref="G78:J78" si="244">1</f>
        <v>1</v>
      </c>
      <c r="H78" s="121">
        <f t="shared" si="244"/>
        <v>1</v>
      </c>
      <c r="I78" s="121">
        <f t="shared" si="244"/>
        <v>1</v>
      </c>
      <c r="J78" s="137">
        <f t="shared" si="244"/>
        <v>1</v>
      </c>
      <c r="K78" s="138">
        <f t="shared" ref="K78:L78" si="245">2</f>
        <v>2</v>
      </c>
      <c r="L78" s="121">
        <f t="shared" si="245"/>
        <v>2</v>
      </c>
      <c r="M78" s="121">
        <f>3</f>
        <v>3</v>
      </c>
      <c r="N78" s="121">
        <f t="shared" ref="N78:O78" si="246">2</f>
        <v>2</v>
      </c>
      <c r="O78" s="121">
        <f t="shared" si="246"/>
        <v>2</v>
      </c>
      <c r="P78" s="121">
        <f t="shared" ref="P78:S78" si="247">1</f>
        <v>1</v>
      </c>
      <c r="Q78" s="121">
        <f t="shared" si="247"/>
        <v>1</v>
      </c>
      <c r="R78" s="121">
        <f t="shared" si="247"/>
        <v>1</v>
      </c>
      <c r="S78" s="121">
        <f t="shared" si="247"/>
        <v>1</v>
      </c>
      <c r="T78" s="114">
        <f t="shared" ref="T78:T80" si="251">SUM(B78:S78)</f>
        <v>29</v>
      </c>
    </row>
    <row r="79" ht="15.0" customHeight="1">
      <c r="A79" s="84" t="s">
        <v>105</v>
      </c>
      <c r="B79" s="121">
        <f t="shared" ref="B79:G79" si="248">2</f>
        <v>2</v>
      </c>
      <c r="C79" s="121">
        <f t="shared" si="248"/>
        <v>2</v>
      </c>
      <c r="D79" s="121">
        <f t="shared" si="248"/>
        <v>2</v>
      </c>
      <c r="E79" s="121">
        <f t="shared" si="248"/>
        <v>2</v>
      </c>
      <c r="F79" s="121">
        <f t="shared" si="248"/>
        <v>2</v>
      </c>
      <c r="G79" s="121">
        <f t="shared" si="248"/>
        <v>2</v>
      </c>
      <c r="H79" s="108">
        <f>0</f>
        <v>0</v>
      </c>
      <c r="I79" s="121">
        <f t="shared" ref="I79:J79" si="249">1</f>
        <v>1</v>
      </c>
      <c r="J79" s="137">
        <f t="shared" si="249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</f>
        <v>2</v>
      </c>
      <c r="O79" s="121">
        <f>2</f>
        <v>2</v>
      </c>
      <c r="P79" s="121">
        <f t="shared" ref="P79:S79" si="250">1</f>
        <v>1</v>
      </c>
      <c r="Q79" s="121">
        <f t="shared" si="250"/>
        <v>1</v>
      </c>
      <c r="R79" s="121">
        <f t="shared" si="250"/>
        <v>1</v>
      </c>
      <c r="S79" s="121">
        <f t="shared" si="250"/>
        <v>1</v>
      </c>
      <c r="T79" s="114">
        <f t="shared" si="251"/>
        <v>29</v>
      </c>
    </row>
    <row r="80" ht="15.0" customHeight="1">
      <c r="A80" s="204" t="s">
        <v>14</v>
      </c>
      <c r="B80" s="121">
        <f t="shared" ref="B80:C80" si="252">2</f>
        <v>2</v>
      </c>
      <c r="C80" s="121">
        <f t="shared" si="252"/>
        <v>2</v>
      </c>
      <c r="D80" s="121">
        <f>3</f>
        <v>3</v>
      </c>
      <c r="E80" s="121">
        <f t="shared" ref="E80:F80" si="253">2</f>
        <v>2</v>
      </c>
      <c r="F80" s="121">
        <f t="shared" si="253"/>
        <v>2</v>
      </c>
      <c r="G80" s="121">
        <f t="shared" ref="G80:H80" si="254">1</f>
        <v>1</v>
      </c>
      <c r="H80" s="121">
        <f t="shared" si="254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5">0</f>
        <v>0</v>
      </c>
      <c r="P80" s="108">
        <f t="shared" si="255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51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81</v>
      </c>
    </row>
    <row r="82" ht="15.0" customHeight="1"/>
    <row r="83" ht="15.0" customHeight="1">
      <c r="A83" s="205" t="s">
        <v>106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7"/>
    </row>
    <row r="84" ht="15.0" customHeight="1">
      <c r="A84" s="20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09"/>
      <c r="B87" s="210"/>
      <c r="C87" s="210"/>
      <c r="D87" s="210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1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1" t="s">
        <v>85</v>
      </c>
      <c r="R88" s="4"/>
      <c r="S88" s="131"/>
      <c r="T88" s="120"/>
    </row>
    <row r="89" ht="15.0" customHeight="1">
      <c r="A89" s="212"/>
      <c r="B89" s="120"/>
      <c r="C89" s="120"/>
      <c r="D89" s="120"/>
      <c r="E89" s="171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1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6">0</f>
        <v>0</v>
      </c>
      <c r="J90" s="108">
        <f t="shared" si="256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7">0</f>
        <v>0</v>
      </c>
      <c r="O90" s="108">
        <f t="shared" si="257"/>
        <v>0</v>
      </c>
      <c r="P90" s="108">
        <f t="shared" si="257"/>
        <v>0</v>
      </c>
      <c r="Q90" s="181">
        <f t="shared" ref="Q90:Q92" si="260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8">0+1</f>
        <v>1</v>
      </c>
      <c r="I91" s="108">
        <f t="shared" si="258"/>
        <v>1</v>
      </c>
      <c r="J91" s="108">
        <f>0+2</f>
        <v>2</v>
      </c>
      <c r="K91" s="108">
        <f>0+3</f>
        <v>3</v>
      </c>
      <c r="L91" s="108">
        <f t="shared" ref="L91:L92" si="262">0+2</f>
        <v>2</v>
      </c>
      <c r="M91" s="108">
        <f t="shared" ref="M91:P91" si="259">0</f>
        <v>0</v>
      </c>
      <c r="N91" s="108">
        <f t="shared" si="259"/>
        <v>0</v>
      </c>
      <c r="O91" s="108">
        <f t="shared" si="259"/>
        <v>0</v>
      </c>
      <c r="P91" s="108">
        <f t="shared" si="259"/>
        <v>0</v>
      </c>
      <c r="Q91" s="181">
        <f t="shared" si="260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61">0</f>
        <v>0</v>
      </c>
      <c r="I92" s="108">
        <f t="shared" si="261"/>
        <v>0</v>
      </c>
      <c r="J92" s="108">
        <f t="shared" si="261"/>
        <v>0</v>
      </c>
      <c r="K92" s="108">
        <f t="shared" si="261"/>
        <v>0</v>
      </c>
      <c r="L92" s="108">
        <f t="shared" si="262"/>
        <v>2</v>
      </c>
      <c r="M92" s="108">
        <f t="shared" ref="M92:P92" si="263">0</f>
        <v>0</v>
      </c>
      <c r="N92" s="108">
        <f t="shared" si="263"/>
        <v>0</v>
      </c>
      <c r="O92" s="108">
        <f t="shared" si="263"/>
        <v>0</v>
      </c>
      <c r="P92" s="108">
        <f t="shared" si="263"/>
        <v>0</v>
      </c>
      <c r="Q92" s="181">
        <f t="shared" si="260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3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4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0"/>
      <c r="T96" s="120"/>
    </row>
    <row r="97" ht="15.0" customHeight="1">
      <c r="A97" s="215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6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7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1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4">SUM(B100)</f>
        <v>3</v>
      </c>
      <c r="S100" s="120"/>
      <c r="T100" s="131"/>
    </row>
    <row r="101" ht="15.0" customHeight="1">
      <c r="A101" s="218" t="s">
        <v>13</v>
      </c>
      <c r="B101" s="219">
        <f t="shared" ref="B101:B102" si="265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4"/>
        <v>0</v>
      </c>
      <c r="S101" s="120"/>
      <c r="T101" s="131"/>
    </row>
    <row r="102" ht="15.0" customHeight="1">
      <c r="A102" s="84" t="s">
        <v>112</v>
      </c>
      <c r="B102" s="219">
        <f t="shared" si="265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4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0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1" t="s">
        <v>113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3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5"/>
      <c r="S107" s="192" t="s">
        <v>85</v>
      </c>
      <c r="T107" s="120"/>
    </row>
    <row r="108" ht="15.0" customHeight="1">
      <c r="A108" s="84"/>
      <c r="B108" s="224" t="s">
        <v>114</v>
      </c>
      <c r="C108" s="7"/>
      <c r="D108" s="7"/>
      <c r="E108" s="7"/>
      <c r="F108" s="7"/>
      <c r="G108" s="7"/>
      <c r="H108" s="7"/>
      <c r="I108" s="7"/>
      <c r="J108" s="8"/>
      <c r="K108" s="224" t="s">
        <v>115</v>
      </c>
      <c r="L108" s="7"/>
      <c r="M108" s="7"/>
      <c r="N108" s="7"/>
      <c r="O108" s="7"/>
      <c r="P108" s="7"/>
      <c r="Q108" s="7"/>
      <c r="R108" s="185"/>
      <c r="S108" s="170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5"/>
      <c r="S109" s="99"/>
      <c r="T109" s="120"/>
    </row>
    <row r="110" ht="15.0" customHeight="1">
      <c r="A110" s="84" t="s">
        <v>117</v>
      </c>
      <c r="B110" s="219">
        <f t="shared" ref="B110:B111" si="266">0</f>
        <v>0</v>
      </c>
      <c r="C110" s="7"/>
      <c r="D110" s="7"/>
      <c r="E110" s="7"/>
      <c r="F110" s="7"/>
      <c r="G110" s="7"/>
      <c r="H110" s="7"/>
      <c r="I110" s="7"/>
      <c r="J110" s="8"/>
      <c r="K110" s="219">
        <f t="shared" ref="K110:K111" si="267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8">SUM(B110:R110)</f>
        <v>0</v>
      </c>
      <c r="T110" s="120"/>
    </row>
    <row r="111" ht="15.0" customHeight="1">
      <c r="A111" s="84" t="s">
        <v>118</v>
      </c>
      <c r="B111" s="219">
        <f t="shared" si="266"/>
        <v>0</v>
      </c>
      <c r="C111" s="7"/>
      <c r="D111" s="7"/>
      <c r="E111" s="7"/>
      <c r="F111" s="7"/>
      <c r="G111" s="7"/>
      <c r="H111" s="7"/>
      <c r="I111" s="7"/>
      <c r="J111" s="8"/>
      <c r="K111" s="219">
        <f t="shared" si="267"/>
        <v>0</v>
      </c>
      <c r="L111" s="7"/>
      <c r="M111" s="7"/>
      <c r="N111" s="7"/>
      <c r="O111" s="7"/>
      <c r="P111" s="7"/>
      <c r="Q111" s="7"/>
      <c r="R111" s="8"/>
      <c r="S111" s="114">
        <f t="shared" si="268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5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8"/>
    </row>
    <row r="116" ht="15.0" customHeight="1">
      <c r="A116" s="171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8"/>
    </row>
    <row r="117" ht="15.0" customHeight="1">
      <c r="A117" s="104"/>
      <c r="B117" s="190" t="s">
        <v>1</v>
      </c>
      <c r="C117" s="7"/>
      <c r="D117" s="7"/>
      <c r="E117" s="7"/>
      <c r="F117" s="7"/>
      <c r="G117" s="7"/>
      <c r="H117" s="7"/>
      <c r="I117" s="8"/>
      <c r="J117" s="191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2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3">
        <v>19.0</v>
      </c>
      <c r="J118" s="194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6" t="s">
        <v>120</v>
      </c>
      <c r="B119" s="197">
        <f t="shared" ref="B119:C119" si="269">0+3</f>
        <v>3</v>
      </c>
      <c r="C119" s="197">
        <f t="shared" si="269"/>
        <v>3</v>
      </c>
      <c r="D119" s="197">
        <f t="shared" ref="D119:G119" si="270">0+1</f>
        <v>1</v>
      </c>
      <c r="E119" s="197">
        <f t="shared" si="270"/>
        <v>1</v>
      </c>
      <c r="F119" s="197">
        <f t="shared" si="270"/>
        <v>1</v>
      </c>
      <c r="G119" s="197">
        <f t="shared" si="270"/>
        <v>1</v>
      </c>
      <c r="H119" s="197">
        <f>0</f>
        <v>0</v>
      </c>
      <c r="I119" s="197">
        <f t="shared" ref="I119:J119" si="271">0+1</f>
        <v>1</v>
      </c>
      <c r="J119" s="197">
        <f t="shared" si="271"/>
        <v>1</v>
      </c>
      <c r="K119" s="197">
        <f t="shared" ref="K119:L119" si="272">0+3</f>
        <v>3</v>
      </c>
      <c r="L119" s="197">
        <f t="shared" si="272"/>
        <v>3</v>
      </c>
      <c r="M119" s="197">
        <f>0+2</f>
        <v>2</v>
      </c>
      <c r="N119" s="197">
        <f t="shared" ref="N119:R119" si="273">0+1</f>
        <v>1</v>
      </c>
      <c r="O119" s="197">
        <f t="shared" si="273"/>
        <v>1</v>
      </c>
      <c r="P119" s="197">
        <f t="shared" si="273"/>
        <v>1</v>
      </c>
      <c r="Q119" s="197">
        <f t="shared" si="273"/>
        <v>1</v>
      </c>
      <c r="R119" s="197">
        <f t="shared" si="273"/>
        <v>1</v>
      </c>
      <c r="S119" s="197">
        <f>0</f>
        <v>0</v>
      </c>
      <c r="T119" s="198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31"/>
    </row>
    <row r="122" ht="15.0" customHeight="1">
      <c r="A122" s="227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7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7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8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29"/>
      <c r="M126" s="229"/>
      <c r="N126" s="229"/>
      <c r="O126" s="131"/>
      <c r="P126" s="131"/>
      <c r="Q126" s="131"/>
      <c r="R126" s="131"/>
      <c r="S126" s="131"/>
      <c r="T126" s="131"/>
    </row>
    <row r="127" ht="15.0" customHeight="1">
      <c r="A127" s="230" t="s">
        <v>87</v>
      </c>
      <c r="B127" s="231" t="s">
        <v>4</v>
      </c>
      <c r="C127" s="231" t="s">
        <v>53</v>
      </c>
      <c r="D127" s="231" t="s">
        <v>54</v>
      </c>
      <c r="E127" s="231" t="s">
        <v>55</v>
      </c>
      <c r="F127" s="231" t="s">
        <v>56</v>
      </c>
      <c r="G127" s="231" t="s">
        <v>9</v>
      </c>
      <c r="H127" s="231" t="s">
        <v>10</v>
      </c>
      <c r="I127" s="231" t="s">
        <v>11</v>
      </c>
      <c r="J127" s="231" t="s">
        <v>12</v>
      </c>
      <c r="K127" s="232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0" t="s">
        <v>68</v>
      </c>
      <c r="B128" s="233">
        <f t="shared" ref="B128:D128" si="274">0</f>
        <v>0</v>
      </c>
      <c r="C128" s="233">
        <f t="shared" si="274"/>
        <v>0</v>
      </c>
      <c r="D128" s="233">
        <f t="shared" si="274"/>
        <v>0</v>
      </c>
      <c r="E128" s="234">
        <v>34.0</v>
      </c>
      <c r="F128" s="233">
        <f t="shared" ref="F128:J128" si="275">0</f>
        <v>0</v>
      </c>
      <c r="G128" s="233">
        <f t="shared" si="275"/>
        <v>0</v>
      </c>
      <c r="H128" s="233">
        <f t="shared" si="275"/>
        <v>0</v>
      </c>
      <c r="I128" s="233">
        <f t="shared" si="275"/>
        <v>0</v>
      </c>
      <c r="J128" s="233">
        <f t="shared" si="275"/>
        <v>0</v>
      </c>
      <c r="K128" s="235">
        <f>SUM(B128:J128)</f>
        <v>34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6" t="s">
        <v>122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7"/>
    </row>
    <row r="131" ht="15.0" customHeight="1">
      <c r="A131" s="20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7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9"/>
      <c r="U132" s="177"/>
    </row>
    <row r="133" ht="15.0" customHeight="1">
      <c r="A133" s="24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2"/>
    </row>
    <row r="134" ht="21.75" customHeight="1">
      <c r="A134" s="243" t="s"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4" t="s">
        <v>43</v>
      </c>
      <c r="B135" s="7"/>
      <c r="C135" s="7"/>
      <c r="D135" s="7"/>
      <c r="E135" s="7"/>
      <c r="F135" s="7"/>
      <c r="G135" s="7"/>
      <c r="H135" s="7"/>
      <c r="I135" s="7"/>
      <c r="J135" s="185"/>
      <c r="K135" s="245"/>
      <c r="L135" s="245"/>
      <c r="M135" s="245"/>
      <c r="N135" s="246"/>
      <c r="O135" s="247"/>
      <c r="P135" s="247"/>
      <c r="Q135" s="247"/>
      <c r="R135" s="247"/>
      <c r="S135" s="247"/>
      <c r="T135" s="248"/>
    </row>
    <row r="136" ht="15.0" customHeight="1">
      <c r="A136" s="249" t="s">
        <v>51</v>
      </c>
      <c r="B136" s="250"/>
      <c r="C136" s="250"/>
      <c r="D136" s="250"/>
      <c r="E136" s="250"/>
      <c r="F136" s="250"/>
      <c r="G136" s="250"/>
      <c r="H136" s="250"/>
      <c r="I136" s="250"/>
      <c r="J136" s="251" t="s">
        <v>52</v>
      </c>
    </row>
    <row r="137" ht="15.0" customHeight="1">
      <c r="A137" s="99"/>
      <c r="B137" s="252" t="s">
        <v>4</v>
      </c>
      <c r="C137" s="252" t="s">
        <v>53</v>
      </c>
      <c r="D137" s="252" t="s">
        <v>54</v>
      </c>
      <c r="E137" s="252" t="s">
        <v>55</v>
      </c>
      <c r="F137" s="252" t="s">
        <v>56</v>
      </c>
      <c r="G137" s="252" t="s">
        <v>9</v>
      </c>
      <c r="H137" s="252" t="s">
        <v>10</v>
      </c>
      <c r="I137" s="252" t="s">
        <v>11</v>
      </c>
      <c r="J137" s="99"/>
    </row>
    <row r="138" ht="15.0" customHeight="1">
      <c r="A138" s="253" t="s">
        <v>124</v>
      </c>
      <c r="B138" s="250">
        <f>0</f>
        <v>0</v>
      </c>
      <c r="C138" s="254">
        <f t="shared" ref="C138:H138" si="276">0+1</f>
        <v>1</v>
      </c>
      <c r="D138" s="254">
        <f t="shared" si="276"/>
        <v>1</v>
      </c>
      <c r="E138" s="254">
        <f t="shared" si="276"/>
        <v>1</v>
      </c>
      <c r="F138" s="254">
        <f t="shared" si="276"/>
        <v>1</v>
      </c>
      <c r="G138" s="254">
        <f t="shared" si="276"/>
        <v>1</v>
      </c>
      <c r="H138" s="254">
        <f t="shared" si="276"/>
        <v>1</v>
      </c>
      <c r="I138" s="250">
        <f>0</f>
        <v>0</v>
      </c>
      <c r="J138" s="255">
        <f>SUM(B138:I138)</f>
        <v>6</v>
      </c>
    </row>
    <row r="139" ht="15.0" customHeight="1">
      <c r="A139" s="237"/>
      <c r="B139" s="238"/>
      <c r="C139" s="238"/>
      <c r="D139" s="238"/>
      <c r="E139" s="238"/>
      <c r="F139" s="238"/>
      <c r="G139" s="238"/>
      <c r="H139" s="238"/>
      <c r="I139" s="238"/>
      <c r="J139" s="256">
        <f>SUM(J138)</f>
        <v>6</v>
      </c>
      <c r="K139" s="238"/>
      <c r="L139" s="238"/>
      <c r="M139" s="238"/>
      <c r="N139" s="238"/>
      <c r="O139" s="238"/>
      <c r="P139" s="238"/>
      <c r="Q139" s="238"/>
      <c r="R139" s="238"/>
      <c r="S139" s="238"/>
    </row>
    <row r="140" ht="15.75" customHeight="1">
      <c r="A140" s="24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2"/>
    </row>
    <row r="141" ht="23.25" customHeight="1">
      <c r="A141" s="257" t="s">
        <v>125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8"/>
      <c r="B142" s="259" t="s">
        <v>1</v>
      </c>
      <c r="C142" s="7"/>
      <c r="D142" s="7"/>
      <c r="E142" s="7"/>
      <c r="F142" s="7"/>
      <c r="G142" s="7"/>
      <c r="H142" s="7"/>
      <c r="I142" s="7"/>
      <c r="J142" s="8"/>
      <c r="K142" s="260" t="s">
        <v>2</v>
      </c>
      <c r="L142" s="222"/>
      <c r="M142" s="222"/>
      <c r="N142" s="222"/>
      <c r="O142" s="222"/>
      <c r="P142" s="222"/>
      <c r="Q142" s="222"/>
      <c r="R142" s="222"/>
      <c r="S142" s="222"/>
      <c r="T142" s="261"/>
    </row>
    <row r="143" ht="15.0" customHeight="1">
      <c r="A143" s="249" t="s">
        <v>51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62"/>
      <c r="T143" s="251" t="s">
        <v>52</v>
      </c>
    </row>
    <row r="144" ht="15.0" customHeight="1">
      <c r="A144" s="99"/>
      <c r="B144" s="252" t="s">
        <v>4</v>
      </c>
      <c r="C144" s="252" t="s">
        <v>53</v>
      </c>
      <c r="D144" s="252" t="s">
        <v>54</v>
      </c>
      <c r="E144" s="252" t="s">
        <v>55</v>
      </c>
      <c r="F144" s="252" t="s">
        <v>56</v>
      </c>
      <c r="G144" s="252" t="s">
        <v>9</v>
      </c>
      <c r="H144" s="252" t="s">
        <v>10</v>
      </c>
      <c r="I144" s="252" t="s">
        <v>11</v>
      </c>
      <c r="J144" s="252" t="s">
        <v>12</v>
      </c>
      <c r="K144" s="252" t="s">
        <v>4</v>
      </c>
      <c r="L144" s="252" t="s">
        <v>53</v>
      </c>
      <c r="M144" s="252" t="s">
        <v>54</v>
      </c>
      <c r="N144" s="252" t="s">
        <v>55</v>
      </c>
      <c r="O144" s="252" t="s">
        <v>56</v>
      </c>
      <c r="P144" s="252" t="s">
        <v>9</v>
      </c>
      <c r="Q144" s="252" t="s">
        <v>10</v>
      </c>
      <c r="R144" s="252" t="s">
        <v>11</v>
      </c>
      <c r="S144" s="263" t="s">
        <v>12</v>
      </c>
      <c r="T144" s="99"/>
    </row>
    <row r="145" ht="15.0" customHeight="1">
      <c r="A145" s="253" t="s">
        <v>126</v>
      </c>
      <c r="B145" s="108">
        <f t="shared" ref="B145:C145" si="277">0+1</f>
        <v>1</v>
      </c>
      <c r="C145" s="108">
        <f t="shared" si="277"/>
        <v>1</v>
      </c>
      <c r="D145" s="108">
        <f>0+2+1</f>
        <v>3</v>
      </c>
      <c r="E145" s="108">
        <f t="shared" ref="E145:F145" si="278">0+1+1</f>
        <v>2</v>
      </c>
      <c r="F145" s="108">
        <f t="shared" si="278"/>
        <v>2</v>
      </c>
      <c r="G145" s="108">
        <f>0+1</f>
        <v>1</v>
      </c>
      <c r="H145" s="108">
        <f>0+1+1</f>
        <v>2</v>
      </c>
      <c r="I145" s="108">
        <f t="shared" ref="I145:K145" si="279">0+1</f>
        <v>1</v>
      </c>
      <c r="J145" s="108">
        <f t="shared" si="279"/>
        <v>1</v>
      </c>
      <c r="K145" s="108">
        <f t="shared" si="279"/>
        <v>1</v>
      </c>
      <c r="L145" s="108">
        <f>0+1+1+1</f>
        <v>3</v>
      </c>
      <c r="M145" s="108">
        <f t="shared" ref="M145:O145" si="280">0+1</f>
        <v>1</v>
      </c>
      <c r="N145" s="108">
        <f t="shared" si="280"/>
        <v>1</v>
      </c>
      <c r="O145" s="108">
        <f t="shared" si="280"/>
        <v>1</v>
      </c>
      <c r="P145" s="108">
        <f t="shared" ref="P145:Q145" si="281">0+1+1</f>
        <v>2</v>
      </c>
      <c r="Q145" s="108">
        <f t="shared" si="281"/>
        <v>2</v>
      </c>
      <c r="R145" s="108">
        <f t="shared" ref="R145:S145" si="282">0+1</f>
        <v>1</v>
      </c>
      <c r="S145" s="108">
        <f t="shared" si="282"/>
        <v>1</v>
      </c>
      <c r="T145" s="108">
        <f>SUM(B145:S145)</f>
        <v>27</v>
      </c>
    </row>
    <row r="146" ht="15.0" customHeight="1">
      <c r="A146" s="264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65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127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6"/>
      <c r="B151" s="267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6"/>
      <c r="B152" s="268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128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69" t="s">
        <v>85</v>
      </c>
    </row>
    <row r="154" ht="15.0" customHeight="1">
      <c r="A154" s="270" t="s">
        <v>129</v>
      </c>
      <c r="B154" s="8"/>
      <c r="C154" s="271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83">SUM(C154)</f>
        <v>4</v>
      </c>
      <c r="U154" s="177"/>
    </row>
    <row r="155" ht="15.0" customHeight="1">
      <c r="A155" s="270" t="s">
        <v>130</v>
      </c>
      <c r="B155" s="8"/>
      <c r="C155" s="271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83"/>
        <v>2</v>
      </c>
      <c r="U155" s="177"/>
      <c r="V155" s="177"/>
    </row>
    <row r="156" ht="15.0" customHeight="1">
      <c r="A156" s="272"/>
      <c r="B156" s="160"/>
      <c r="C156" s="273"/>
      <c r="D156" s="135"/>
      <c r="E156" s="273"/>
      <c r="F156" s="273"/>
      <c r="G156" s="273"/>
      <c r="H156" s="273"/>
      <c r="I156" s="273"/>
      <c r="J156" s="273"/>
      <c r="K156" s="135"/>
      <c r="L156" s="274">
        <f>SUM(L154:L155)</f>
        <v>6</v>
      </c>
      <c r="U156" s="177"/>
    </row>
    <row r="157" ht="15.0" customHeight="1">
      <c r="U157" s="177"/>
    </row>
    <row r="158" ht="15.0" customHeight="1">
      <c r="U158" s="177"/>
    </row>
    <row r="159" ht="15.0" customHeight="1">
      <c r="U159" s="177"/>
    </row>
    <row r="160" ht="15.0" customHeight="1">
      <c r="A160" s="144" t="s">
        <v>131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7"/>
    </row>
    <row r="161" ht="15.0" customHeight="1">
      <c r="A161" s="266"/>
      <c r="B161" s="267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6"/>
      <c r="B162" s="268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128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69" t="s">
        <v>85</v>
      </c>
    </row>
    <row r="164" ht="15.0" customHeight="1">
      <c r="A164" s="275" t="s">
        <v>37</v>
      </c>
      <c r="B164" s="8"/>
      <c r="C164" s="271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4">SUM(C164)</f>
        <v>2</v>
      </c>
    </row>
    <row r="165" ht="15.0" customHeight="1">
      <c r="A165" s="270" t="s">
        <v>112</v>
      </c>
      <c r="B165" s="8"/>
      <c r="C165" s="271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4"/>
        <v>3</v>
      </c>
    </row>
    <row r="166" ht="15.0" customHeight="1">
      <c r="A166" s="270" t="s">
        <v>132</v>
      </c>
      <c r="B166" s="8"/>
      <c r="C166" s="271">
        <f t="shared" ref="C166:C167" si="285">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4"/>
        <v>1</v>
      </c>
    </row>
    <row r="167" ht="15.0" customHeight="1">
      <c r="A167" s="270" t="s">
        <v>19</v>
      </c>
      <c r="B167" s="8"/>
      <c r="C167" s="271">
        <f t="shared" si="285"/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4"/>
        <v>1</v>
      </c>
    </row>
    <row r="168" ht="15.0" customHeight="1">
      <c r="A168" s="270" t="s">
        <v>133</v>
      </c>
      <c r="B168" s="8"/>
      <c r="C168" s="271">
        <f t="shared" ref="C168:C170" si="286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4"/>
        <v>0</v>
      </c>
    </row>
    <row r="169" ht="15.0" customHeight="1">
      <c r="A169" s="270" t="s">
        <v>15</v>
      </c>
      <c r="B169" s="8"/>
      <c r="C169" s="271">
        <f t="shared" si="286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4"/>
        <v>0</v>
      </c>
    </row>
    <row r="170" ht="15.0" customHeight="1">
      <c r="A170" s="270" t="s">
        <v>29</v>
      </c>
      <c r="B170" s="8"/>
      <c r="C170" s="271">
        <f t="shared" si="286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4"/>
        <v>0</v>
      </c>
    </row>
    <row r="171" ht="15.0" customHeight="1">
      <c r="A171" s="270" t="s">
        <v>16</v>
      </c>
      <c r="B171" s="8"/>
      <c r="C171" s="271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4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0" t="s">
        <v>14</v>
      </c>
      <c r="B172" s="8"/>
      <c r="C172" s="271">
        <f t="shared" ref="C172:C173" si="287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4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0" t="s">
        <v>13</v>
      </c>
      <c r="B173" s="8"/>
      <c r="C173" s="271">
        <f t="shared" si="287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4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6" t="s">
        <v>134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7"/>
    </row>
    <row r="177" ht="21.75" customHeight="1">
      <c r="A177" s="174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7"/>
    </row>
    <row r="178" ht="19.5" customHeight="1">
      <c r="A178" s="277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8" t="s">
        <v>85</v>
      </c>
    </row>
    <row r="179" ht="15.0" customHeight="1">
      <c r="A179" s="279" t="s">
        <v>87</v>
      </c>
      <c r="B179" s="3"/>
      <c r="C179" s="3"/>
      <c r="D179" s="3"/>
      <c r="E179" s="3"/>
      <c r="F179" s="3"/>
      <c r="G179" s="3"/>
      <c r="H179" s="4"/>
      <c r="I179" s="250">
        <v>28.0</v>
      </c>
      <c r="J179" s="250">
        <v>30.0</v>
      </c>
      <c r="K179" s="250">
        <v>32.0</v>
      </c>
      <c r="L179" s="250">
        <v>34.0</v>
      </c>
      <c r="M179" s="250">
        <v>36.0</v>
      </c>
      <c r="N179" s="250">
        <v>38.0</v>
      </c>
      <c r="O179" s="250">
        <v>40.0</v>
      </c>
      <c r="P179" s="250">
        <v>42.0</v>
      </c>
      <c r="Q179" s="250">
        <v>44.0</v>
      </c>
      <c r="R179" s="278"/>
    </row>
    <row r="180" ht="15.0" customHeight="1">
      <c r="A180" s="171"/>
      <c r="B180" s="128"/>
      <c r="C180" s="128"/>
      <c r="D180" s="128"/>
      <c r="E180" s="128"/>
      <c r="F180" s="128"/>
      <c r="G180" s="128"/>
      <c r="H180" s="162"/>
      <c r="I180" s="250" t="s">
        <v>4</v>
      </c>
      <c r="J180" s="250" t="s">
        <v>53</v>
      </c>
      <c r="K180" s="250" t="s">
        <v>54</v>
      </c>
      <c r="L180" s="250" t="s">
        <v>55</v>
      </c>
      <c r="M180" s="250" t="s">
        <v>56</v>
      </c>
      <c r="N180" s="250" t="s">
        <v>88</v>
      </c>
      <c r="O180" s="250" t="s">
        <v>89</v>
      </c>
      <c r="P180" s="250" t="s">
        <v>90</v>
      </c>
      <c r="Q180" s="250" t="s">
        <v>91</v>
      </c>
      <c r="R180" s="278"/>
    </row>
    <row r="181" ht="15.0" customHeight="1">
      <c r="A181" s="174" t="s">
        <v>133</v>
      </c>
      <c r="B181" s="7"/>
      <c r="C181" s="7"/>
      <c r="D181" s="7"/>
      <c r="E181" s="7"/>
      <c r="F181" s="7"/>
      <c r="G181" s="7"/>
      <c r="H181" s="8"/>
      <c r="I181" s="108">
        <f t="shared" ref="I181:K181" si="288">0+1</f>
        <v>1</v>
      </c>
      <c r="J181" s="108">
        <f t="shared" si="288"/>
        <v>1</v>
      </c>
      <c r="K181" s="108">
        <f t="shared" si="288"/>
        <v>1</v>
      </c>
      <c r="L181" s="108">
        <f t="shared" ref="L181:Q181" si="289">0</f>
        <v>0</v>
      </c>
      <c r="M181" s="108">
        <f t="shared" si="289"/>
        <v>0</v>
      </c>
      <c r="N181" s="108">
        <f t="shared" si="289"/>
        <v>0</v>
      </c>
      <c r="O181" s="108">
        <f t="shared" si="289"/>
        <v>0</v>
      </c>
      <c r="P181" s="108">
        <f t="shared" si="289"/>
        <v>0</v>
      </c>
      <c r="Q181" s="108">
        <f t="shared" si="289"/>
        <v>0</v>
      </c>
      <c r="R181" s="108">
        <f t="shared" ref="R181:R183" si="292">SUM(I181:Q181)</f>
        <v>3</v>
      </c>
    </row>
    <row r="182" ht="15.0" customHeight="1">
      <c r="A182" s="174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93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90">0+1</f>
        <v>1</v>
      </c>
      <c r="N182" s="108">
        <f t="shared" si="290"/>
        <v>1</v>
      </c>
      <c r="O182" s="108">
        <f t="shared" si="290"/>
        <v>1</v>
      </c>
      <c r="P182" s="108">
        <f t="shared" ref="P182:Q182" si="291">0</f>
        <v>0</v>
      </c>
      <c r="Q182" s="108">
        <f t="shared" si="291"/>
        <v>0</v>
      </c>
      <c r="R182" s="280">
        <f t="shared" si="292"/>
        <v>6</v>
      </c>
    </row>
    <row r="183" ht="15.0" customHeight="1">
      <c r="A183" s="174" t="s">
        <v>20</v>
      </c>
      <c r="B183" s="7"/>
      <c r="C183" s="7"/>
      <c r="D183" s="7"/>
      <c r="E183" s="7"/>
      <c r="F183" s="7"/>
      <c r="G183" s="7"/>
      <c r="H183" s="8"/>
      <c r="I183" s="108">
        <f t="shared" si="293"/>
        <v>0</v>
      </c>
      <c r="J183" s="108">
        <f t="shared" ref="J183:K183" si="294">0</f>
        <v>0</v>
      </c>
      <c r="K183" s="108">
        <f t="shared" si="294"/>
        <v>0</v>
      </c>
      <c r="L183" s="108">
        <f t="shared" ref="L183:N183" si="295">0+1</f>
        <v>1</v>
      </c>
      <c r="M183" s="108">
        <f t="shared" si="295"/>
        <v>1</v>
      </c>
      <c r="N183" s="108">
        <f t="shared" si="295"/>
        <v>1</v>
      </c>
      <c r="O183" s="108">
        <f>1-1</f>
        <v>0</v>
      </c>
      <c r="P183" s="108">
        <f t="shared" ref="P183:Q183" si="296">0</f>
        <v>0</v>
      </c>
      <c r="Q183" s="108">
        <f t="shared" si="296"/>
        <v>0</v>
      </c>
      <c r="R183" s="108">
        <f t="shared" si="292"/>
        <v>3</v>
      </c>
    </row>
    <row r="184" ht="15.75" customHeight="1">
      <c r="A184" s="281"/>
      <c r="R184" s="282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7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135</v>
      </c>
      <c r="O191" s="120"/>
      <c r="P191" s="120"/>
      <c r="Q191" s="120"/>
      <c r="R191" s="120"/>
      <c r="S191" s="120"/>
      <c r="T191" s="123"/>
      <c r="U191" s="177"/>
    </row>
    <row r="192" ht="15.0" customHeight="1">
      <c r="U192" s="177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19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119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3"/>
      <c r="B226" s="284"/>
      <c r="C226" s="284"/>
      <c r="D226" s="284"/>
      <c r="E226" s="284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7"/>
    </row>
    <row r="253" ht="15.0" customHeight="1">
      <c r="U253" s="285"/>
      <c r="V253" s="286"/>
      <c r="W253" s="177"/>
    </row>
    <row r="254" ht="15.0" customHeight="1">
      <c r="U254" s="285"/>
      <c r="V254" s="286"/>
      <c r="W254" s="177"/>
    </row>
    <row r="255" ht="15.0" customHeight="1">
      <c r="U255" s="285"/>
      <c r="V255" s="286"/>
      <c r="W255" s="177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7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7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7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7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7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7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7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7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7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7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7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7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7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7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7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7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7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7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7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7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7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7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7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7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7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7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7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7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7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7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7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7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7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7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7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7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7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7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7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7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7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7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7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7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7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7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7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7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7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7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7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7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7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7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7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7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7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7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7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7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7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7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7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7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7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7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7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7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7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7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7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7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7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7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7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7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7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7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7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7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7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7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7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7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7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7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7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7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7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7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7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7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7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7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7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7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7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7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7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7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7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7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7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7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7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7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7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7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7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7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7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7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7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7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7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7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7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7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7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7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7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7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7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7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7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7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7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7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7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7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7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7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7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7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7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7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7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7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7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7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7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7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7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7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7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7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7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7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7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7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7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7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7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7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7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7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7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7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7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7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7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7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7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7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7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7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7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7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7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7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7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7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7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7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7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7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7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7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7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7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7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7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7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7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7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7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7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7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7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7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7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7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7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7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7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7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7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7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7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7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7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7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7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7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7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7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7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7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7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7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7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7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7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7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7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7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7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7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7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7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7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7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7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7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7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7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7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7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7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7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7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7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7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7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7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7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7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7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7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7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7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7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7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7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7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7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7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7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7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7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7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7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7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7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7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7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7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7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7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7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7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7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7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7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7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7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7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7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7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7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7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7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7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7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7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7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7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7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7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7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7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7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7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7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7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7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7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7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7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7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7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7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7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7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7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7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7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7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7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7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7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7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7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7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7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7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7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7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7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7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7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7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7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7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7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7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7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7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7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7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7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7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7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7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7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7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7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7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7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7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7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7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7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7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7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7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7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7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7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7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7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7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7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7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7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7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7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7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7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7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7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7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7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7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7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7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7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7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7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7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7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7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7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7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7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7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7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7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7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7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7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7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7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7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7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7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7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7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7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7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7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7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7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7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7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7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7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7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7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7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7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7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7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7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7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7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7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7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7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7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7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7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7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7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7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7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7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7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7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7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7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7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7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7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7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7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7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7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7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7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7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7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7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7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7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7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7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7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7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7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7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7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7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7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7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7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7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7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7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7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7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7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7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7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7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7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7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7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7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7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7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7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7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7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7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7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7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7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7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7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7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7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7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7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7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7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7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7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7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7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7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7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7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7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7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7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7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7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7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7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7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7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7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7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7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7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7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7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7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7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7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7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7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7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7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7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7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7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7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7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7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7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7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7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7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7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7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7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7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7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7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7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7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7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7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7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7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7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7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7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7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7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7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7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7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7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7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7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7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7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7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7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7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7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7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7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7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7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7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7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7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7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7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7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7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7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7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7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7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7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7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7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7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7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7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7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7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7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7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7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7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7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7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7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7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7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7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7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7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7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7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7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7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7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7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7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7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7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7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7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7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7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7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7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7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7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7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7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7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7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7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7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7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7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7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7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7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7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7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7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7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7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7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7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7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7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7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7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7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7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7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7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7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7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7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7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7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7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7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7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7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7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7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7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7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7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7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7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7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7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7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7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7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7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7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7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7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7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7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7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7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7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7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7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7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7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7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7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7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7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7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7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7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7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7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7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7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7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7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7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7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7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7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7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7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7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7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7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7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7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7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7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7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7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7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7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7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7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7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7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7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7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7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7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7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7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7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7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7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7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7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7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7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7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7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7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7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7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7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7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7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7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7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7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7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7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7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7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7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7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7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7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7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7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7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7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7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7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7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7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7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7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7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7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87" t="s">
        <v>136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88"/>
    </row>
    <row r="2" ht="31.5" customHeight="1">
      <c r="A2" s="289"/>
      <c r="B2" s="290" t="s">
        <v>137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88"/>
    </row>
    <row r="3" ht="14.25" customHeight="1">
      <c r="A3" s="289"/>
      <c r="B3" s="291" t="s">
        <v>43</v>
      </c>
      <c r="C3" s="56"/>
      <c r="D3" s="56"/>
      <c r="E3" s="56"/>
      <c r="F3" s="56"/>
      <c r="G3" s="56"/>
      <c r="H3" s="56"/>
      <c r="I3" s="56"/>
      <c r="J3" s="57"/>
      <c r="K3" s="292"/>
      <c r="L3" s="293"/>
      <c r="M3" s="293"/>
      <c r="O3" s="288"/>
    </row>
    <row r="4" ht="14.25" customHeight="1">
      <c r="A4" s="294" t="s">
        <v>3</v>
      </c>
      <c r="B4" s="295" t="s">
        <v>4</v>
      </c>
      <c r="C4" s="296" t="s">
        <v>5</v>
      </c>
      <c r="D4" s="296" t="s">
        <v>6</v>
      </c>
      <c r="E4" s="296" t="s">
        <v>7</v>
      </c>
      <c r="F4" s="296" t="s">
        <v>8</v>
      </c>
      <c r="G4" s="296" t="s">
        <v>9</v>
      </c>
      <c r="H4" s="296" t="s">
        <v>10</v>
      </c>
      <c r="I4" s="296" t="s">
        <v>11</v>
      </c>
      <c r="J4" s="296" t="s">
        <v>12</v>
      </c>
      <c r="K4" s="297"/>
      <c r="L4" s="297"/>
      <c r="M4" s="297"/>
      <c r="O4" s="288"/>
    </row>
    <row r="5" ht="14.25" customHeight="1">
      <c r="A5" s="298" t="s">
        <v>13</v>
      </c>
      <c r="B5" s="48">
        <f t="shared" ref="B5:B7" si="2">0</f>
        <v>0</v>
      </c>
      <c r="C5" s="299">
        <f>1</f>
        <v>1</v>
      </c>
      <c r="D5" s="299">
        <f>6</f>
        <v>6</v>
      </c>
      <c r="E5" s="299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0">
        <f t="shared" ref="K5:K10" si="5">SUM(B5:J5)</f>
        <v>8</v>
      </c>
      <c r="L5" s="297"/>
      <c r="M5" s="297"/>
      <c r="O5" s="288"/>
    </row>
    <row r="6" ht="14.25" customHeight="1">
      <c r="A6" s="298" t="s">
        <v>14</v>
      </c>
      <c r="B6" s="48">
        <f t="shared" si="2"/>
        <v>0</v>
      </c>
      <c r="C6" s="299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1">
        <f>1</f>
        <v>1</v>
      </c>
      <c r="I6" s="48">
        <f t="shared" ref="I6:J6" si="4">0</f>
        <v>0</v>
      </c>
      <c r="J6" s="48">
        <f t="shared" si="4"/>
        <v>0</v>
      </c>
      <c r="K6" s="300">
        <f t="shared" si="5"/>
        <v>4</v>
      </c>
      <c r="L6" s="297"/>
      <c r="M6" s="297"/>
      <c r="O6" s="288"/>
    </row>
    <row r="7" ht="14.25" customHeight="1">
      <c r="A7" s="298" t="s">
        <v>44</v>
      </c>
      <c r="B7" s="48">
        <f t="shared" si="2"/>
        <v>0</v>
      </c>
      <c r="C7" s="299">
        <f>1</f>
        <v>1</v>
      </c>
      <c r="D7" s="48">
        <f>0</f>
        <v>0</v>
      </c>
      <c r="E7" s="299">
        <f>2</f>
        <v>2</v>
      </c>
      <c r="F7" s="48">
        <f>0</f>
        <v>0</v>
      </c>
      <c r="G7" s="301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0">
        <f t="shared" si="5"/>
        <v>4</v>
      </c>
      <c r="L7" s="297"/>
      <c r="M7" s="297"/>
      <c r="O7" s="288"/>
    </row>
    <row r="8" ht="14.25" customHeight="1">
      <c r="A8" s="298" t="s">
        <v>16</v>
      </c>
      <c r="B8" s="299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1">
        <f>1</f>
        <v>1</v>
      </c>
      <c r="G8" s="48">
        <f t="shared" ref="G8:H8" si="8">0</f>
        <v>0</v>
      </c>
      <c r="H8" s="48">
        <f t="shared" si="8"/>
        <v>0</v>
      </c>
      <c r="I8" s="301">
        <f>1</f>
        <v>1</v>
      </c>
      <c r="J8" s="48">
        <f>0</f>
        <v>0</v>
      </c>
      <c r="K8" s="300">
        <f t="shared" si="5"/>
        <v>4</v>
      </c>
      <c r="L8" s="297" t="s">
        <v>60</v>
      </c>
      <c r="M8" s="297"/>
      <c r="O8" s="288"/>
    </row>
    <row r="9" ht="14.25" customHeight="1">
      <c r="A9" s="298" t="s">
        <v>138</v>
      </c>
      <c r="B9" s="301">
        <f>1</f>
        <v>1</v>
      </c>
      <c r="C9" s="48">
        <f t="shared" ref="C9:D9" si="9">0</f>
        <v>0</v>
      </c>
      <c r="D9" s="48">
        <f t="shared" si="9"/>
        <v>0</v>
      </c>
      <c r="E9" s="301">
        <f>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0">
        <f t="shared" si="5"/>
        <v>2</v>
      </c>
      <c r="L9" s="297"/>
      <c r="M9" s="297"/>
      <c r="O9" s="288"/>
    </row>
    <row r="10" ht="14.25" customHeight="1">
      <c r="A10" s="298" t="s">
        <v>41</v>
      </c>
      <c r="B10" s="48">
        <f t="shared" ref="B10:C10" si="11">0</f>
        <v>0</v>
      </c>
      <c r="C10" s="48">
        <f t="shared" si="11"/>
        <v>0</v>
      </c>
      <c r="D10" s="301">
        <f t="shared" ref="D10:E10" si="12">1</f>
        <v>1</v>
      </c>
      <c r="E10" s="301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1">
        <f>1</f>
        <v>1</v>
      </c>
      <c r="K10" s="300">
        <f t="shared" si="5"/>
        <v>3</v>
      </c>
      <c r="L10" s="297"/>
      <c r="M10" s="297"/>
      <c r="O10" s="288"/>
    </row>
    <row r="11" ht="14.25" customHeight="1">
      <c r="A11" s="119"/>
      <c r="B11" s="302"/>
      <c r="C11" s="302"/>
      <c r="D11" s="302"/>
      <c r="E11" s="302"/>
      <c r="F11" s="302"/>
      <c r="G11" s="302"/>
      <c r="H11" s="302"/>
      <c r="I11" s="302"/>
      <c r="J11" s="302"/>
      <c r="K11" s="303">
        <f>SUM(K5:K10)</f>
        <v>25</v>
      </c>
      <c r="L11" s="297"/>
      <c r="M11" s="297"/>
      <c r="O11" s="288"/>
    </row>
    <row r="12" ht="14.25" customHeight="1">
      <c r="A12" s="304"/>
      <c r="B12" s="119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288"/>
    </row>
    <row r="13" ht="32.25" customHeight="1">
      <c r="A13" s="289"/>
      <c r="B13" s="290" t="s">
        <v>139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88"/>
    </row>
    <row r="14" ht="14.25" customHeight="1">
      <c r="A14" s="289"/>
      <c r="B14" s="291" t="s">
        <v>43</v>
      </c>
      <c r="C14" s="56"/>
      <c r="D14" s="56"/>
      <c r="E14" s="56"/>
      <c r="F14" s="56"/>
      <c r="G14" s="56"/>
      <c r="H14" s="56"/>
      <c r="I14" s="56"/>
      <c r="J14" s="57"/>
      <c r="K14" s="292"/>
      <c r="L14" s="293"/>
      <c r="M14" s="293"/>
      <c r="O14" s="288"/>
    </row>
    <row r="15" ht="14.25" customHeight="1">
      <c r="A15" s="294" t="s">
        <v>3</v>
      </c>
      <c r="B15" s="306" t="s">
        <v>4</v>
      </c>
      <c r="C15" s="307" t="s">
        <v>5</v>
      </c>
      <c r="D15" s="307" t="s">
        <v>6</v>
      </c>
      <c r="E15" s="307" t="s">
        <v>7</v>
      </c>
      <c r="F15" s="307" t="s">
        <v>8</v>
      </c>
      <c r="G15" s="307" t="s">
        <v>9</v>
      </c>
      <c r="H15" s="307" t="s">
        <v>10</v>
      </c>
      <c r="I15" s="307" t="s">
        <v>11</v>
      </c>
      <c r="J15" s="307" t="s">
        <v>12</v>
      </c>
      <c r="K15" s="297"/>
      <c r="L15" s="297"/>
      <c r="M15" s="297"/>
      <c r="O15" s="288"/>
    </row>
    <row r="16" ht="14.25" customHeight="1">
      <c r="A16" s="298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08">
        <f t="shared" ref="K16:K21" si="18">SUM(B16:J16)</f>
        <v>0</v>
      </c>
      <c r="L16" s="297"/>
      <c r="M16" s="297"/>
      <c r="O16" s="288"/>
    </row>
    <row r="17" ht="14.25" customHeight="1">
      <c r="A17" s="298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08">
        <f t="shared" si="18"/>
        <v>6</v>
      </c>
      <c r="L17" s="297"/>
      <c r="M17" s="297"/>
      <c r="O17" s="288"/>
    </row>
    <row r="18" ht="14.25" customHeight="1">
      <c r="A18" s="298" t="s">
        <v>140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08">
        <f t="shared" si="18"/>
        <v>11</v>
      </c>
      <c r="L18" s="297"/>
      <c r="M18" s="297"/>
      <c r="O18" s="288"/>
    </row>
    <row r="19" ht="14.25" customHeight="1">
      <c r="A19" s="298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08">
        <f t="shared" si="18"/>
        <v>2</v>
      </c>
      <c r="L19" s="297"/>
      <c r="M19" s="297"/>
      <c r="O19" s="288"/>
    </row>
    <row r="20" ht="14.25" customHeight="1">
      <c r="A20" s="309" t="s">
        <v>40</v>
      </c>
      <c r="B20" s="48">
        <f>1-1</f>
        <v>0</v>
      </c>
      <c r="C20" s="48">
        <f>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08">
        <f t="shared" si="18"/>
        <v>1</v>
      </c>
      <c r="L20" s="297"/>
      <c r="M20" s="297"/>
      <c r="O20" s="288"/>
    </row>
    <row r="21" ht="14.25" customHeight="1">
      <c r="A21" s="298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08">
        <f t="shared" si="18"/>
        <v>11</v>
      </c>
      <c r="L21" s="297"/>
      <c r="M21" s="297"/>
      <c r="O21" s="288"/>
    </row>
    <row r="22" ht="14.25" customHeight="1">
      <c r="A22" s="119"/>
      <c r="B22" s="302"/>
      <c r="C22" s="302"/>
      <c r="D22" s="302"/>
      <c r="E22" s="302"/>
      <c r="F22" s="302"/>
      <c r="G22" s="302"/>
      <c r="H22" s="302"/>
      <c r="I22" s="302"/>
      <c r="J22" s="302"/>
      <c r="K22" s="303">
        <f>SUM(K16:K21)</f>
        <v>31</v>
      </c>
      <c r="L22" s="297"/>
      <c r="M22" s="297"/>
      <c r="O22" s="288"/>
    </row>
    <row r="23" ht="14.25" customHeight="1">
      <c r="A23" s="304"/>
      <c r="B23" s="119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288"/>
    </row>
    <row r="24" ht="14.25" customHeight="1">
      <c r="A24" s="289"/>
      <c r="B24" s="290" t="s">
        <v>141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88"/>
    </row>
    <row r="25" ht="14.25" customHeight="1">
      <c r="A25" s="289"/>
      <c r="B25" s="291" t="s">
        <v>43</v>
      </c>
      <c r="C25" s="56"/>
      <c r="D25" s="56"/>
      <c r="E25" s="56"/>
      <c r="F25" s="56"/>
      <c r="G25" s="56"/>
      <c r="H25" s="56"/>
      <c r="I25" s="56"/>
      <c r="J25" s="57"/>
      <c r="K25" s="292"/>
      <c r="L25" s="293"/>
      <c r="M25" s="293"/>
      <c r="O25" s="288"/>
    </row>
    <row r="26" ht="14.25" customHeight="1">
      <c r="A26" s="294" t="s">
        <v>3</v>
      </c>
      <c r="B26" s="295" t="s">
        <v>4</v>
      </c>
      <c r="C26" s="296" t="s">
        <v>5</v>
      </c>
      <c r="D26" s="296" t="s">
        <v>6</v>
      </c>
      <c r="E26" s="296" t="s">
        <v>7</v>
      </c>
      <c r="F26" s="296" t="s">
        <v>8</v>
      </c>
      <c r="G26" s="296" t="s">
        <v>9</v>
      </c>
      <c r="H26" s="296" t="s">
        <v>10</v>
      </c>
      <c r="I26" s="296" t="s">
        <v>11</v>
      </c>
      <c r="J26" s="296" t="s">
        <v>12</v>
      </c>
      <c r="K26" s="297"/>
      <c r="L26" s="297"/>
      <c r="M26" s="297"/>
      <c r="O26" s="288"/>
    </row>
    <row r="27" ht="14.25" customHeight="1">
      <c r="A27" s="298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0">
        <f t="shared" ref="K27:K29" si="31">SUM(B27:J27)</f>
        <v>15</v>
      </c>
      <c r="L27" s="297"/>
      <c r="M27" s="297"/>
      <c r="O27" s="288"/>
    </row>
    <row r="28" ht="14.25" customHeight="1">
      <c r="A28" s="298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0">
        <f t="shared" si="31"/>
        <v>2</v>
      </c>
      <c r="L28" s="297"/>
      <c r="M28" s="297"/>
      <c r="O28" s="288"/>
    </row>
    <row r="29" ht="14.25" customHeight="1">
      <c r="A29" s="298" t="s">
        <v>140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0">
        <f t="shared" si="31"/>
        <v>1</v>
      </c>
      <c r="L29" s="310"/>
      <c r="M29" s="297"/>
      <c r="O29" s="288"/>
    </row>
    <row r="30" ht="14.25" customHeight="1">
      <c r="A30" s="119"/>
      <c r="B30" s="302"/>
      <c r="C30" s="302"/>
      <c r="D30" s="302"/>
      <c r="E30" s="302"/>
      <c r="F30" s="302"/>
      <c r="G30" s="302"/>
      <c r="H30" s="302"/>
      <c r="I30" s="302"/>
      <c r="J30" s="302"/>
      <c r="K30" s="303">
        <f>SUM(K27:K29)</f>
        <v>18</v>
      </c>
      <c r="L30" s="297"/>
      <c r="M30" s="297"/>
      <c r="O30" s="288"/>
    </row>
    <row r="31" ht="14.25" customHeight="1">
      <c r="A31" s="304"/>
      <c r="B31" s="119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288"/>
    </row>
    <row r="32" ht="14.25" customHeight="1">
      <c r="A32" s="289"/>
      <c r="B32" s="290" t="s">
        <v>142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88"/>
    </row>
    <row r="33" ht="14.25" customHeight="1">
      <c r="A33" s="289"/>
      <c r="B33" s="291" t="s">
        <v>43</v>
      </c>
      <c r="C33" s="56"/>
      <c r="D33" s="56"/>
      <c r="E33" s="56"/>
      <c r="F33" s="56"/>
      <c r="G33" s="56"/>
      <c r="H33" s="56"/>
      <c r="I33" s="56"/>
      <c r="J33" s="57"/>
      <c r="K33" s="292"/>
      <c r="L33" s="293"/>
      <c r="M33" s="293"/>
      <c r="O33" s="288"/>
    </row>
    <row r="34" ht="14.25" customHeight="1">
      <c r="A34" s="294" t="s">
        <v>3</v>
      </c>
      <c r="B34" s="295" t="s">
        <v>4</v>
      </c>
      <c r="C34" s="296" t="s">
        <v>5</v>
      </c>
      <c r="D34" s="296" t="s">
        <v>6</v>
      </c>
      <c r="E34" s="296" t="s">
        <v>7</v>
      </c>
      <c r="F34" s="296" t="s">
        <v>8</v>
      </c>
      <c r="G34" s="296" t="s">
        <v>9</v>
      </c>
      <c r="H34" s="296" t="s">
        <v>10</v>
      </c>
      <c r="I34" s="296" t="s">
        <v>11</v>
      </c>
      <c r="J34" s="296" t="s">
        <v>12</v>
      </c>
      <c r="K34" s="297"/>
      <c r="L34" s="297"/>
      <c r="M34" s="297"/>
      <c r="O34" s="288"/>
    </row>
    <row r="35" ht="14.25" customHeight="1">
      <c r="A35" s="298" t="s">
        <v>13</v>
      </c>
      <c r="B35" s="299">
        <f>3</f>
        <v>3</v>
      </c>
      <c r="C35" s="48">
        <f t="shared" ref="C35:D35" si="34">0</f>
        <v>0</v>
      </c>
      <c r="D35" s="48">
        <f t="shared" si="34"/>
        <v>0</v>
      </c>
      <c r="E35" s="299">
        <f>2</f>
        <v>2</v>
      </c>
      <c r="F35" s="299">
        <f t="shared" ref="F35:H35" si="35">1</f>
        <v>1</v>
      </c>
      <c r="G35" s="299">
        <f t="shared" si="35"/>
        <v>1</v>
      </c>
      <c r="H35" s="311">
        <f t="shared" si="35"/>
        <v>1</v>
      </c>
      <c r="I35" s="48">
        <f>0</f>
        <v>0</v>
      </c>
      <c r="J35" s="299">
        <f>1</f>
        <v>1</v>
      </c>
      <c r="K35" s="300">
        <f t="shared" ref="K35:K40" si="38">SUM(B35:J35)</f>
        <v>9</v>
      </c>
      <c r="L35" s="297"/>
      <c r="M35" s="297"/>
      <c r="O35" s="288"/>
    </row>
    <row r="36" ht="14.25" customHeight="1">
      <c r="A36" s="298" t="s">
        <v>14</v>
      </c>
      <c r="B36" s="299">
        <f t="shared" ref="B36:C36" si="36">1</f>
        <v>1</v>
      </c>
      <c r="C36" s="299">
        <f t="shared" si="36"/>
        <v>1</v>
      </c>
      <c r="D36" s="301">
        <f>4+6</f>
        <v>10</v>
      </c>
      <c r="E36" s="301">
        <f>1+3</f>
        <v>4</v>
      </c>
      <c r="F36" s="301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0">
        <f t="shared" si="38"/>
        <v>17</v>
      </c>
      <c r="L36" s="297"/>
      <c r="M36" s="297"/>
      <c r="O36" s="288"/>
    </row>
    <row r="37" ht="14.25" customHeight="1">
      <c r="A37" s="298" t="s">
        <v>140</v>
      </c>
      <c r="B37" s="299">
        <f t="shared" ref="B37:B38" si="41">1</f>
        <v>1</v>
      </c>
      <c r="C37" s="299">
        <f t="shared" ref="C37:C38" si="42">2</f>
        <v>2</v>
      </c>
      <c r="D37" s="299">
        <f t="shared" ref="D37:E37" si="39">1</f>
        <v>1</v>
      </c>
      <c r="E37" s="299">
        <f t="shared" si="39"/>
        <v>1</v>
      </c>
      <c r="F37" s="48">
        <f>0</f>
        <v>0</v>
      </c>
      <c r="G37" s="301">
        <f>2</f>
        <v>2</v>
      </c>
      <c r="H37" s="301">
        <f>1</f>
        <v>1</v>
      </c>
      <c r="I37" s="48">
        <f t="shared" ref="I37:J37" si="40">0</f>
        <v>0</v>
      </c>
      <c r="J37" s="48">
        <f t="shared" si="40"/>
        <v>0</v>
      </c>
      <c r="K37" s="300">
        <f t="shared" si="38"/>
        <v>8</v>
      </c>
      <c r="L37" s="297"/>
      <c r="M37" s="297"/>
      <c r="O37" s="288"/>
    </row>
    <row r="38" ht="14.25" customHeight="1">
      <c r="A38" s="298" t="s">
        <v>16</v>
      </c>
      <c r="B38" s="301">
        <f t="shared" si="41"/>
        <v>1</v>
      </c>
      <c r="C38" s="299">
        <f t="shared" si="42"/>
        <v>2</v>
      </c>
      <c r="D38" s="299">
        <f>2</f>
        <v>2</v>
      </c>
      <c r="E38" s="48">
        <f>0</f>
        <v>0</v>
      </c>
      <c r="F38" s="299">
        <f t="shared" ref="F38:I38" si="43">1</f>
        <v>1</v>
      </c>
      <c r="G38" s="301">
        <f t="shared" si="43"/>
        <v>1</v>
      </c>
      <c r="H38" s="301">
        <f t="shared" si="43"/>
        <v>1</v>
      </c>
      <c r="I38" s="301">
        <f t="shared" si="43"/>
        <v>1</v>
      </c>
      <c r="J38" s="48">
        <f>0</f>
        <v>0</v>
      </c>
      <c r="K38" s="300">
        <f t="shared" si="38"/>
        <v>9</v>
      </c>
      <c r="L38" s="297"/>
      <c r="M38" s="297"/>
      <c r="O38" s="288"/>
    </row>
    <row r="39" ht="14.25" customHeight="1">
      <c r="A39" s="298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299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0">
        <f t="shared" si="38"/>
        <v>2</v>
      </c>
      <c r="L39" s="297"/>
      <c r="M39" s="297"/>
      <c r="O39" s="288"/>
    </row>
    <row r="40" ht="14.25" customHeight="1">
      <c r="A40" s="298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1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0">
        <f t="shared" si="38"/>
        <v>2</v>
      </c>
      <c r="L40" s="297"/>
      <c r="M40" s="297"/>
      <c r="O40" s="288"/>
    </row>
    <row r="41" ht="14.25" customHeight="1">
      <c r="A41" s="119"/>
      <c r="B41" s="302"/>
      <c r="C41" s="302"/>
      <c r="D41" s="302"/>
      <c r="E41" s="302"/>
      <c r="F41" s="302"/>
      <c r="G41" s="302"/>
      <c r="H41" s="302"/>
      <c r="I41" s="302"/>
      <c r="J41" s="302"/>
      <c r="K41" s="303">
        <f>SUM(K35:K40)</f>
        <v>47</v>
      </c>
      <c r="L41" s="297"/>
      <c r="M41" s="297"/>
      <c r="O41" s="288"/>
    </row>
    <row r="42" ht="14.25" customHeight="1">
      <c r="A42" s="119"/>
      <c r="B42" s="302"/>
      <c r="C42" s="302"/>
      <c r="D42" s="302"/>
      <c r="E42" s="302"/>
      <c r="F42" s="302"/>
      <c r="G42" s="302"/>
      <c r="H42" s="302"/>
      <c r="I42" s="302"/>
      <c r="J42" s="302"/>
      <c r="K42" s="312"/>
      <c r="L42" s="297"/>
      <c r="M42" s="297"/>
      <c r="O42" s="288"/>
    </row>
    <row r="43" ht="14.25" customHeight="1">
      <c r="A43" s="304"/>
      <c r="B43" s="119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288"/>
    </row>
    <row r="44" ht="14.25" customHeight="1">
      <c r="A44" s="289"/>
      <c r="B44" s="290" t="s">
        <v>143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88"/>
    </row>
    <row r="45" ht="14.25" customHeight="1">
      <c r="A45" s="289"/>
      <c r="B45" s="291" t="s">
        <v>43</v>
      </c>
      <c r="C45" s="56"/>
      <c r="D45" s="56"/>
      <c r="E45" s="56"/>
      <c r="F45" s="56"/>
      <c r="G45" s="56"/>
      <c r="H45" s="56"/>
      <c r="I45" s="56"/>
      <c r="J45" s="57"/>
      <c r="K45" s="292"/>
      <c r="L45" s="293"/>
      <c r="M45" s="293"/>
      <c r="O45" s="288"/>
    </row>
    <row r="46" ht="14.25" customHeight="1">
      <c r="A46" s="294" t="s">
        <v>3</v>
      </c>
      <c r="B46" s="295" t="s">
        <v>4</v>
      </c>
      <c r="C46" s="296" t="s">
        <v>5</v>
      </c>
      <c r="D46" s="296" t="s">
        <v>6</v>
      </c>
      <c r="E46" s="296" t="s">
        <v>7</v>
      </c>
      <c r="F46" s="296" t="s">
        <v>8</v>
      </c>
      <c r="G46" s="296" t="s">
        <v>9</v>
      </c>
      <c r="H46" s="296" t="s">
        <v>10</v>
      </c>
      <c r="I46" s="296" t="s">
        <v>11</v>
      </c>
      <c r="J46" s="296" t="s">
        <v>12</v>
      </c>
      <c r="K46" s="297"/>
      <c r="L46" s="297"/>
      <c r="M46" s="297"/>
      <c r="O46" s="288"/>
    </row>
    <row r="47" ht="14.25" customHeight="1">
      <c r="A47" s="298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0">
        <f t="shared" ref="K47:K52" si="50">SUM(B47:J47)</f>
        <v>0</v>
      </c>
      <c r="L47" s="297"/>
      <c r="M47" s="297"/>
      <c r="O47" s="288"/>
    </row>
    <row r="48" ht="14.25" customHeight="1">
      <c r="A48" s="298" t="s">
        <v>14</v>
      </c>
      <c r="B48" s="48">
        <f>0+1</f>
        <v>1</v>
      </c>
      <c r="C48" s="48">
        <f t="shared" ref="C48:C49" si="51">0</f>
        <v>0</v>
      </c>
      <c r="D48" s="301">
        <f>2-1</f>
        <v>1</v>
      </c>
      <c r="E48" s="301">
        <f t="shared" ref="E48:E49" si="52">1</f>
        <v>1</v>
      </c>
      <c r="F48" s="48">
        <f t="shared" ref="F48:F49" si="53">0</f>
        <v>0</v>
      </c>
      <c r="G48" s="313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0">
        <f t="shared" si="50"/>
        <v>4</v>
      </c>
      <c r="L48" s="297"/>
      <c r="M48" s="297"/>
      <c r="O48" s="288"/>
    </row>
    <row r="49" ht="14.25" customHeight="1">
      <c r="A49" s="298" t="s">
        <v>140</v>
      </c>
      <c r="B49" s="301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0">
        <f t="shared" si="50"/>
        <v>4</v>
      </c>
      <c r="L49" s="297"/>
      <c r="M49" s="297"/>
      <c r="O49" s="288"/>
    </row>
    <row r="50" ht="14.25" customHeight="1">
      <c r="A50" s="298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1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0">
        <f t="shared" si="50"/>
        <v>1</v>
      </c>
      <c r="L50" s="297"/>
      <c r="M50" s="297"/>
      <c r="O50" s="288"/>
    </row>
    <row r="51" ht="14.25" customHeight="1">
      <c r="A51" s="298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0">
        <f t="shared" si="50"/>
        <v>0</v>
      </c>
      <c r="L51" s="297"/>
      <c r="M51" s="297"/>
      <c r="O51" s="288"/>
    </row>
    <row r="52" ht="14.25" customHeight="1">
      <c r="A52" s="298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1">
        <f>1</f>
        <v>1</v>
      </c>
      <c r="K52" s="300">
        <f t="shared" si="50"/>
        <v>1</v>
      </c>
      <c r="L52" s="297"/>
      <c r="M52" s="297"/>
      <c r="O52" s="288"/>
    </row>
    <row r="53" ht="14.25" customHeight="1">
      <c r="A53" s="119"/>
      <c r="B53" s="302"/>
      <c r="C53" s="302"/>
      <c r="D53" s="302"/>
      <c r="E53" s="302"/>
      <c r="F53" s="302"/>
      <c r="G53" s="302"/>
      <c r="H53" s="302"/>
      <c r="I53" s="302"/>
      <c r="J53" s="302"/>
      <c r="K53" s="314">
        <f>SUM(K47:K52)</f>
        <v>10</v>
      </c>
      <c r="L53" s="297"/>
      <c r="M53" s="297"/>
      <c r="O53" s="288"/>
    </row>
    <row r="54" ht="14.25" customHeight="1">
      <c r="B54" s="227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</row>
    <row r="55" ht="14.25" customHeight="1">
      <c r="A55" s="289"/>
      <c r="B55" s="290" t="s">
        <v>144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88"/>
    </row>
    <row r="56" ht="14.25" customHeight="1">
      <c r="A56" s="289"/>
      <c r="B56" s="291" t="s">
        <v>43</v>
      </c>
      <c r="C56" s="56"/>
      <c r="D56" s="56"/>
      <c r="E56" s="56"/>
      <c r="F56" s="56"/>
      <c r="G56" s="56"/>
      <c r="H56" s="56"/>
      <c r="I56" s="56"/>
      <c r="J56" s="57"/>
      <c r="K56" s="292"/>
      <c r="L56" s="293"/>
      <c r="M56" s="293"/>
      <c r="O56" s="288"/>
    </row>
    <row r="57" ht="14.25" customHeight="1">
      <c r="A57" s="315" t="s">
        <v>3</v>
      </c>
      <c r="B57" s="306" t="s">
        <v>4</v>
      </c>
      <c r="C57" s="307" t="s">
        <v>5</v>
      </c>
      <c r="D57" s="307" t="s">
        <v>6</v>
      </c>
      <c r="E57" s="307" t="s">
        <v>7</v>
      </c>
      <c r="F57" s="307" t="s">
        <v>8</v>
      </c>
      <c r="G57" s="307" t="s">
        <v>9</v>
      </c>
      <c r="H57" s="307" t="s">
        <v>10</v>
      </c>
      <c r="I57" s="307" t="s">
        <v>11</v>
      </c>
      <c r="J57" s="307" t="s">
        <v>12</v>
      </c>
      <c r="K57" s="297"/>
      <c r="L57" s="297"/>
      <c r="M57" s="297"/>
      <c r="O57" s="288"/>
    </row>
    <row r="58" ht="14.25" customHeight="1">
      <c r="A58" s="117" t="s">
        <v>2</v>
      </c>
      <c r="B58" s="316">
        <v>0.0</v>
      </c>
      <c r="C58" s="316">
        <v>0.0</v>
      </c>
      <c r="D58" s="316">
        <v>0.0</v>
      </c>
      <c r="E58" s="316">
        <v>0.0</v>
      </c>
      <c r="F58" s="316">
        <v>0.0</v>
      </c>
      <c r="G58" s="316">
        <v>0.0</v>
      </c>
      <c r="H58" s="316">
        <v>0.0</v>
      </c>
      <c r="I58" s="316">
        <v>0.0</v>
      </c>
      <c r="J58" s="316">
        <v>0.0</v>
      </c>
      <c r="K58" s="316">
        <f t="shared" ref="K58:K59" si="60">SUM(B58:J58)</f>
        <v>0</v>
      </c>
      <c r="L58" s="297"/>
      <c r="M58" s="297"/>
      <c r="O58" s="288"/>
    </row>
    <row r="59" ht="14.25" customHeight="1">
      <c r="A59" s="298" t="s">
        <v>145</v>
      </c>
      <c r="B59" s="316">
        <v>0.0</v>
      </c>
      <c r="C59" s="316">
        <v>0.0</v>
      </c>
      <c r="D59" s="316">
        <v>0.0</v>
      </c>
      <c r="E59" s="316">
        <v>0.0</v>
      </c>
      <c r="F59" s="316">
        <v>0.0</v>
      </c>
      <c r="G59" s="316">
        <v>0.0</v>
      </c>
      <c r="H59" s="316">
        <v>0.0</v>
      </c>
      <c r="I59" s="316">
        <v>0.0</v>
      </c>
      <c r="J59" s="316">
        <v>0.0</v>
      </c>
      <c r="K59" s="316">
        <f t="shared" si="60"/>
        <v>0</v>
      </c>
      <c r="L59" s="297"/>
      <c r="M59" s="297"/>
      <c r="O59" s="288"/>
    </row>
    <row r="60" ht="14.25" customHeight="1">
      <c r="A60" s="119"/>
      <c r="B60" s="297"/>
      <c r="C60" s="297"/>
      <c r="D60" s="297"/>
      <c r="E60" s="297"/>
      <c r="F60" s="297"/>
      <c r="G60" s="297"/>
      <c r="H60" s="297"/>
      <c r="I60" s="297"/>
      <c r="J60" s="297"/>
      <c r="K60" s="317">
        <f>SUM(K58:K59)</f>
        <v>0</v>
      </c>
      <c r="L60" s="297"/>
      <c r="M60" s="297"/>
      <c r="O60" s="288"/>
    </row>
    <row r="61" ht="14.25" customHeight="1">
      <c r="B61" s="227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</row>
    <row r="62" ht="14.25" customHeight="1">
      <c r="B62" s="227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</row>
    <row r="63" ht="14.25" customHeight="1">
      <c r="B63" s="227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</row>
    <row r="64" ht="14.25" customHeight="1">
      <c r="A64" s="83" t="s">
        <v>146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7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7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18" t="s">
        <v>87</v>
      </c>
      <c r="H67" s="319"/>
      <c r="I67" s="320">
        <v>28.0</v>
      </c>
      <c r="J67" s="320">
        <v>30.0</v>
      </c>
      <c r="K67" s="320">
        <v>32.0</v>
      </c>
      <c r="L67" s="320">
        <v>34.0</v>
      </c>
      <c r="M67" s="320">
        <v>36.0</v>
      </c>
      <c r="N67" s="320">
        <v>38.0</v>
      </c>
      <c r="O67" s="320">
        <v>40.0</v>
      </c>
      <c r="P67" s="320">
        <v>42.0</v>
      </c>
      <c r="Q67" s="175" t="s">
        <v>76</v>
      </c>
      <c r="R67" s="128"/>
      <c r="S67" s="162"/>
    </row>
    <row r="68" ht="14.25" customHeight="1">
      <c r="A68" s="171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4" t="s">
        <v>147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4" t="s">
        <v>148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4" t="s">
        <v>149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4" t="s">
        <v>150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4" t="s">
        <v>151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4" t="s">
        <v>152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4" t="s">
        <v>153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8"/>
      <c r="B76" s="179"/>
      <c r="C76" s="179"/>
      <c r="D76" s="179"/>
      <c r="E76" s="179"/>
      <c r="F76" s="179"/>
      <c r="G76" s="179"/>
      <c r="H76" s="179"/>
      <c r="I76" s="120"/>
      <c r="J76" s="120"/>
      <c r="K76" s="120"/>
      <c r="L76" s="120"/>
      <c r="M76" s="120"/>
      <c r="N76" s="120"/>
      <c r="O76" s="120"/>
      <c r="P76" s="180"/>
      <c r="Q76" s="181">
        <f>SUM(Q69:S75)</f>
        <v>46</v>
      </c>
      <c r="R76" s="7"/>
      <c r="S76" s="8"/>
    </row>
    <row r="77" ht="14.25" customHeight="1">
      <c r="B77" s="227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</row>
    <row r="78" ht="14.25" customHeight="1">
      <c r="B78" s="227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</row>
    <row r="79" ht="14.25" customHeight="1">
      <c r="A79" s="321" t="s">
        <v>154</v>
      </c>
      <c r="B79" s="37"/>
      <c r="C79" s="37"/>
      <c r="D79" s="37"/>
      <c r="E79" s="37"/>
      <c r="F79" s="37"/>
      <c r="G79" s="37"/>
      <c r="H79" s="37"/>
      <c r="I79" s="37"/>
      <c r="J79" s="38"/>
      <c r="K79" s="322"/>
      <c r="L79" s="288"/>
      <c r="M79" s="288"/>
      <c r="N79" s="288"/>
      <c r="O79" s="288"/>
    </row>
    <row r="80" ht="14.25" customHeight="1">
      <c r="A80" s="237"/>
      <c r="B80" s="323" t="s">
        <v>43</v>
      </c>
      <c r="C80" s="324"/>
      <c r="D80" s="324"/>
      <c r="E80" s="324"/>
      <c r="F80" s="324"/>
      <c r="G80" s="324"/>
      <c r="H80" s="324"/>
      <c r="I80" s="324"/>
      <c r="J80" s="325"/>
      <c r="K80" s="326"/>
      <c r="L80" s="288"/>
      <c r="M80" s="288"/>
      <c r="N80" s="288"/>
      <c r="O80" s="288"/>
    </row>
    <row r="81" ht="14.25" customHeight="1">
      <c r="A81" s="327" t="s">
        <v>3</v>
      </c>
      <c r="B81" s="328" t="s">
        <v>4</v>
      </c>
      <c r="C81" s="329" t="s">
        <v>5</v>
      </c>
      <c r="D81" s="329" t="s">
        <v>6</v>
      </c>
      <c r="E81" s="329" t="s">
        <v>7</v>
      </c>
      <c r="F81" s="329" t="s">
        <v>8</v>
      </c>
      <c r="G81" s="329" t="s">
        <v>9</v>
      </c>
      <c r="H81" s="329" t="s">
        <v>10</v>
      </c>
      <c r="I81" s="329" t="s">
        <v>11</v>
      </c>
      <c r="J81" s="329" t="s">
        <v>12</v>
      </c>
      <c r="K81" s="278" t="s">
        <v>76</v>
      </c>
      <c r="L81" s="288"/>
      <c r="M81" s="288"/>
      <c r="N81" s="288"/>
      <c r="O81" s="288"/>
    </row>
    <row r="82" ht="14.25" customHeight="1">
      <c r="A82" s="253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0">
        <f t="shared" ref="K82:K84" si="83">SUM(B82:J82)</f>
        <v>6</v>
      </c>
      <c r="L82" s="288"/>
      <c r="M82" s="288"/>
      <c r="N82" s="288"/>
      <c r="O82" s="288"/>
    </row>
    <row r="83" ht="14.25" customHeight="1">
      <c r="A83" s="253" t="s">
        <v>133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0">
        <f t="shared" si="83"/>
        <v>4</v>
      </c>
      <c r="L83" s="288"/>
      <c r="M83" s="288"/>
      <c r="N83" s="288"/>
      <c r="O83" s="288"/>
    </row>
    <row r="84" ht="14.25" customHeight="1">
      <c r="A84" s="253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0">
        <f t="shared" si="83"/>
        <v>2</v>
      </c>
      <c r="L84" s="288"/>
      <c r="M84" s="288"/>
      <c r="N84" s="288"/>
      <c r="O84" s="288"/>
    </row>
    <row r="85" ht="14.25" customHeight="1">
      <c r="A85" s="237"/>
      <c r="B85" s="326"/>
      <c r="C85" s="326"/>
      <c r="D85" s="326"/>
      <c r="E85" s="326"/>
      <c r="F85" s="326"/>
      <c r="G85" s="326"/>
      <c r="H85" s="326"/>
      <c r="I85" s="326"/>
      <c r="J85" s="326"/>
      <c r="K85" s="331">
        <f>SUM(K82:K84)</f>
        <v>12</v>
      </c>
      <c r="L85" s="288"/>
      <c r="M85" s="288"/>
      <c r="N85" s="288"/>
      <c r="O85" s="288"/>
    </row>
    <row r="86" ht="14.25" customHeight="1">
      <c r="B86" s="227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</row>
    <row r="87" ht="14.25" customHeight="1">
      <c r="A87" s="321" t="s">
        <v>155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2"/>
      <c r="M87" s="288"/>
      <c r="N87" s="288"/>
      <c r="O87" s="288"/>
    </row>
    <row r="88" ht="14.25" customHeight="1">
      <c r="A88" s="237"/>
      <c r="B88" s="333" t="s">
        <v>43</v>
      </c>
      <c r="C88" s="37"/>
      <c r="D88" s="37"/>
      <c r="E88" s="37"/>
      <c r="F88" s="37"/>
      <c r="G88" s="37"/>
      <c r="H88" s="37"/>
      <c r="I88" s="37"/>
      <c r="J88" s="37"/>
      <c r="K88" s="334"/>
      <c r="L88" s="326"/>
      <c r="M88" s="288"/>
      <c r="N88" s="288"/>
      <c r="O88" s="288"/>
    </row>
    <row r="89" ht="14.25" customHeight="1">
      <c r="A89" s="327" t="s">
        <v>3</v>
      </c>
      <c r="B89" s="328" t="s">
        <v>156</v>
      </c>
      <c r="C89" s="328" t="s">
        <v>4</v>
      </c>
      <c r="D89" s="329" t="s">
        <v>5</v>
      </c>
      <c r="E89" s="329" t="s">
        <v>6</v>
      </c>
      <c r="F89" s="329" t="s">
        <v>7</v>
      </c>
      <c r="G89" s="329" t="s">
        <v>8</v>
      </c>
      <c r="H89" s="329" t="s">
        <v>9</v>
      </c>
      <c r="I89" s="329" t="s">
        <v>10</v>
      </c>
      <c r="J89" s="329" t="s">
        <v>11</v>
      </c>
      <c r="K89" s="329" t="s">
        <v>12</v>
      </c>
      <c r="L89" s="278" t="s">
        <v>76</v>
      </c>
      <c r="M89" s="288"/>
      <c r="N89" s="288"/>
      <c r="O89" s="288"/>
    </row>
    <row r="90" ht="14.25" customHeight="1">
      <c r="A90" s="335" t="s">
        <v>157</v>
      </c>
      <c r="B90" s="336">
        <f t="shared" ref="B90:B91" si="86">0</f>
        <v>0</v>
      </c>
      <c r="C90" s="336">
        <f t="shared" ref="C90:C91" si="87">0+1</f>
        <v>1</v>
      </c>
      <c r="D90" s="336">
        <f>0+2</f>
        <v>2</v>
      </c>
      <c r="E90" s="336">
        <f>0+2+1</f>
        <v>3</v>
      </c>
      <c r="F90" s="336">
        <f t="shared" ref="F90:I90" si="85">0+2</f>
        <v>2</v>
      </c>
      <c r="G90" s="336">
        <f t="shared" si="85"/>
        <v>2</v>
      </c>
      <c r="H90" s="336">
        <f t="shared" si="85"/>
        <v>2</v>
      </c>
      <c r="I90" s="336">
        <f t="shared" si="85"/>
        <v>2</v>
      </c>
      <c r="J90" s="336">
        <f>1</f>
        <v>1</v>
      </c>
      <c r="K90" s="336">
        <f t="shared" ref="K90:K91" si="89">0</f>
        <v>0</v>
      </c>
      <c r="L90" s="337">
        <f t="shared" ref="L90:L91" si="90">SUM(B90:K90)</f>
        <v>15</v>
      </c>
      <c r="M90" s="288"/>
      <c r="N90" s="288"/>
      <c r="O90" s="288"/>
    </row>
    <row r="91" ht="14.25" customHeight="1">
      <c r="A91" s="335" t="s">
        <v>158</v>
      </c>
      <c r="B91" s="336">
        <f t="shared" si="86"/>
        <v>0</v>
      </c>
      <c r="C91" s="336">
        <f t="shared" si="87"/>
        <v>1</v>
      </c>
      <c r="D91" s="336">
        <f>0</f>
        <v>0</v>
      </c>
      <c r="E91" s="336">
        <f t="shared" ref="E91:J91" si="88">0+1</f>
        <v>1</v>
      </c>
      <c r="F91" s="336">
        <f t="shared" si="88"/>
        <v>1</v>
      </c>
      <c r="G91" s="336">
        <f t="shared" si="88"/>
        <v>1</v>
      </c>
      <c r="H91" s="336">
        <f t="shared" si="88"/>
        <v>1</v>
      </c>
      <c r="I91" s="336">
        <f t="shared" si="88"/>
        <v>1</v>
      </c>
      <c r="J91" s="336">
        <f t="shared" si="88"/>
        <v>1</v>
      </c>
      <c r="K91" s="336">
        <f t="shared" si="89"/>
        <v>0</v>
      </c>
      <c r="L91" s="337">
        <f t="shared" si="90"/>
        <v>7</v>
      </c>
      <c r="M91" s="288"/>
      <c r="N91" s="288"/>
      <c r="O91" s="288"/>
    </row>
    <row r="92" ht="14.25" customHeight="1">
      <c r="A92" s="237"/>
      <c r="B92" s="326"/>
      <c r="C92" s="326"/>
      <c r="D92" s="326"/>
      <c r="E92" s="326"/>
      <c r="F92" s="326"/>
      <c r="G92" s="326"/>
      <c r="H92" s="326"/>
      <c r="I92" s="326"/>
      <c r="J92" s="326"/>
      <c r="K92" s="338"/>
      <c r="L92" s="331">
        <f>SUM(L90:L91)</f>
        <v>22</v>
      </c>
      <c r="M92" s="288"/>
      <c r="N92" s="288"/>
      <c r="O92" s="288"/>
    </row>
    <row r="93" ht="14.25" customHeight="1">
      <c r="B93" s="227"/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</row>
    <row r="94" ht="14.25" customHeight="1">
      <c r="B94" s="227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</row>
    <row r="95" ht="14.25" customHeight="1">
      <c r="A95" s="321" t="s">
        <v>159</v>
      </c>
      <c r="B95" s="37"/>
      <c r="C95" s="37"/>
      <c r="D95" s="37"/>
      <c r="E95" s="37"/>
      <c r="F95" s="37"/>
      <c r="G95" s="37"/>
      <c r="H95" s="37"/>
      <c r="I95" s="37"/>
      <c r="J95" s="37"/>
      <c r="K95" s="334"/>
      <c r="L95" s="322"/>
      <c r="M95" s="288"/>
      <c r="N95" s="288"/>
      <c r="O95" s="288"/>
    </row>
    <row r="96" ht="14.25" customHeight="1">
      <c r="A96" s="237"/>
      <c r="B96" s="333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6"/>
      <c r="M96" s="288"/>
      <c r="N96" s="288"/>
      <c r="O96" s="288"/>
    </row>
    <row r="97" ht="14.25" customHeight="1">
      <c r="A97" s="327" t="s">
        <v>3</v>
      </c>
      <c r="B97" s="328" t="s">
        <v>156</v>
      </c>
      <c r="C97" s="328" t="s">
        <v>4</v>
      </c>
      <c r="D97" s="329" t="s">
        <v>5</v>
      </c>
      <c r="E97" s="329" t="s">
        <v>6</v>
      </c>
      <c r="F97" s="329" t="s">
        <v>7</v>
      </c>
      <c r="G97" s="329" t="s">
        <v>8</v>
      </c>
      <c r="H97" s="329" t="s">
        <v>9</v>
      </c>
      <c r="I97" s="329" t="s">
        <v>10</v>
      </c>
      <c r="J97" s="329" t="s">
        <v>11</v>
      </c>
      <c r="K97" s="329" t="s">
        <v>12</v>
      </c>
      <c r="L97" s="278" t="s">
        <v>76</v>
      </c>
      <c r="M97" s="288"/>
      <c r="N97" s="288"/>
      <c r="O97" s="288"/>
    </row>
    <row r="98" ht="14.25" customHeight="1">
      <c r="A98" s="335" t="s">
        <v>157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0">
        <f t="shared" ref="L98:L99" si="97">SUM(B98:K98)</f>
        <v>14</v>
      </c>
      <c r="M98" s="288"/>
      <c r="N98" s="288"/>
      <c r="O98" s="288"/>
    </row>
    <row r="99" ht="14.25" customHeight="1">
      <c r="A99" s="335" t="s">
        <v>158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0">
        <f t="shared" si="97"/>
        <v>7</v>
      </c>
      <c r="M99" s="288"/>
      <c r="N99" s="288"/>
      <c r="O99" s="288"/>
    </row>
    <row r="100" ht="14.25" customHeight="1">
      <c r="A100" s="339"/>
      <c r="B100" s="340"/>
      <c r="C100" s="340"/>
      <c r="D100" s="340"/>
      <c r="E100" s="340"/>
      <c r="F100" s="340"/>
      <c r="G100" s="340"/>
      <c r="H100" s="340"/>
      <c r="I100" s="340"/>
      <c r="J100" s="340"/>
      <c r="K100" s="341"/>
      <c r="L100" s="49">
        <f>SUM(L98:L99)</f>
        <v>21</v>
      </c>
      <c r="M100" s="288"/>
      <c r="N100" s="288"/>
      <c r="O100" s="288"/>
    </row>
    <row r="101" ht="14.25" customHeight="1">
      <c r="B101" s="227"/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</row>
    <row r="102" ht="14.25" customHeight="1">
      <c r="A102" s="321" t="s">
        <v>160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2"/>
      <c r="L102" s="288"/>
      <c r="M102" s="288"/>
      <c r="N102" s="288"/>
      <c r="O102" s="288"/>
    </row>
    <row r="103" ht="14.25" customHeight="1">
      <c r="A103" s="237"/>
      <c r="B103" s="323" t="s">
        <v>43</v>
      </c>
      <c r="C103" s="324"/>
      <c r="D103" s="324"/>
      <c r="E103" s="324"/>
      <c r="F103" s="324"/>
      <c r="G103" s="324"/>
      <c r="H103" s="324"/>
      <c r="I103" s="324"/>
      <c r="J103" s="325"/>
      <c r="K103" s="326"/>
      <c r="L103" s="288"/>
      <c r="M103" s="288"/>
      <c r="N103" s="288"/>
      <c r="O103" s="288"/>
    </row>
    <row r="104" ht="14.25" customHeight="1">
      <c r="A104" s="327" t="s">
        <v>3</v>
      </c>
      <c r="B104" s="342" t="s">
        <v>4</v>
      </c>
      <c r="C104" s="343" t="s">
        <v>5</v>
      </c>
      <c r="D104" s="343" t="s">
        <v>6</v>
      </c>
      <c r="E104" s="343" t="s">
        <v>7</v>
      </c>
      <c r="F104" s="343" t="s">
        <v>8</v>
      </c>
      <c r="G104" s="343" t="s">
        <v>9</v>
      </c>
      <c r="H104" s="343" t="s">
        <v>10</v>
      </c>
      <c r="I104" s="343" t="s">
        <v>11</v>
      </c>
      <c r="J104" s="343" t="s">
        <v>12</v>
      </c>
      <c r="K104" s="278" t="s">
        <v>76</v>
      </c>
      <c r="L104" s="288"/>
      <c r="M104" s="288"/>
      <c r="N104" s="288"/>
      <c r="O104" s="288"/>
    </row>
    <row r="105" ht="14.25" customHeight="1">
      <c r="A105" s="253" t="s">
        <v>20</v>
      </c>
      <c r="B105" s="344">
        <f>0+1+1</f>
        <v>2</v>
      </c>
      <c r="C105" s="344">
        <f t="shared" ref="C105:C106" si="100">0</f>
        <v>0</v>
      </c>
      <c r="D105" s="344">
        <f t="shared" ref="D105:F105" si="98">0+1</f>
        <v>1</v>
      </c>
      <c r="E105" s="344">
        <f t="shared" si="98"/>
        <v>1</v>
      </c>
      <c r="F105" s="344">
        <f t="shared" si="98"/>
        <v>1</v>
      </c>
      <c r="G105" s="344">
        <f t="shared" ref="G105:J105" si="99">0</f>
        <v>0</v>
      </c>
      <c r="H105" s="344">
        <f t="shared" si="99"/>
        <v>0</v>
      </c>
      <c r="I105" s="344">
        <f t="shared" si="99"/>
        <v>0</v>
      </c>
      <c r="J105" s="344">
        <f t="shared" si="99"/>
        <v>0</v>
      </c>
      <c r="K105" s="330">
        <f t="shared" ref="K105:K106" si="103">SUM(B105:J105)</f>
        <v>5</v>
      </c>
      <c r="L105" s="288"/>
      <c r="M105" s="288"/>
      <c r="N105" s="288"/>
      <c r="O105" s="288"/>
    </row>
    <row r="106" ht="14.25" customHeight="1">
      <c r="A106" s="253" t="s">
        <v>133</v>
      </c>
      <c r="B106" s="344">
        <f>0+1</f>
        <v>1</v>
      </c>
      <c r="C106" s="344">
        <f t="shared" si="100"/>
        <v>0</v>
      </c>
      <c r="D106" s="344">
        <f t="shared" ref="D106:E106" si="101">0+1</f>
        <v>1</v>
      </c>
      <c r="E106" s="344">
        <f t="shared" si="101"/>
        <v>1</v>
      </c>
      <c r="F106" s="344">
        <f>0+2</f>
        <v>2</v>
      </c>
      <c r="G106" s="344">
        <f>0+1</f>
        <v>1</v>
      </c>
      <c r="H106" s="344">
        <f t="shared" ref="H106:J106" si="102">0</f>
        <v>0</v>
      </c>
      <c r="I106" s="344">
        <f t="shared" si="102"/>
        <v>0</v>
      </c>
      <c r="J106" s="344">
        <f t="shared" si="102"/>
        <v>0</v>
      </c>
      <c r="K106" s="330">
        <f t="shared" si="103"/>
        <v>6</v>
      </c>
      <c r="L106" s="288"/>
      <c r="M106" s="288"/>
      <c r="N106" s="288"/>
      <c r="O106" s="288"/>
    </row>
    <row r="107" ht="14.25" customHeight="1">
      <c r="A107" s="237"/>
      <c r="B107" s="326"/>
      <c r="C107" s="326"/>
      <c r="D107" s="326"/>
      <c r="E107" s="326"/>
      <c r="F107" s="326"/>
      <c r="G107" s="326"/>
      <c r="H107" s="326"/>
      <c r="I107" s="326"/>
      <c r="J107" s="326"/>
      <c r="K107" s="331">
        <f>SUM(K105:K106)</f>
        <v>11</v>
      </c>
      <c r="L107" s="288"/>
      <c r="M107" s="288"/>
      <c r="N107" s="288"/>
      <c r="O107" s="288"/>
    </row>
    <row r="108" ht="14.25" customHeight="1">
      <c r="B108" s="227"/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</row>
    <row r="109" ht="14.25" customHeight="1">
      <c r="A109" s="321" t="s">
        <v>161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2"/>
      <c r="L109" s="288"/>
      <c r="M109" s="288"/>
      <c r="N109" s="288"/>
      <c r="O109" s="288"/>
    </row>
    <row r="110" ht="14.25" customHeight="1">
      <c r="A110" s="237"/>
      <c r="B110" s="323" t="s">
        <v>43</v>
      </c>
      <c r="C110" s="324"/>
      <c r="D110" s="324"/>
      <c r="E110" s="324"/>
      <c r="F110" s="324"/>
      <c r="G110" s="324"/>
      <c r="H110" s="324"/>
      <c r="I110" s="324"/>
      <c r="J110" s="325"/>
      <c r="K110" s="326"/>
      <c r="L110" s="288"/>
      <c r="M110" s="288"/>
      <c r="N110" s="288"/>
      <c r="O110" s="288"/>
    </row>
    <row r="111" ht="14.25" customHeight="1">
      <c r="A111" s="327" t="s">
        <v>3</v>
      </c>
      <c r="B111" s="342" t="s">
        <v>4</v>
      </c>
      <c r="C111" s="343" t="s">
        <v>5</v>
      </c>
      <c r="D111" s="343" t="s">
        <v>6</v>
      </c>
      <c r="E111" s="343" t="s">
        <v>7</v>
      </c>
      <c r="F111" s="343" t="s">
        <v>8</v>
      </c>
      <c r="G111" s="343" t="s">
        <v>9</v>
      </c>
      <c r="H111" s="343" t="s">
        <v>10</v>
      </c>
      <c r="I111" s="343" t="s">
        <v>11</v>
      </c>
      <c r="J111" s="343" t="s">
        <v>12</v>
      </c>
      <c r="K111" s="278" t="s">
        <v>76</v>
      </c>
      <c r="L111" s="288"/>
      <c r="M111" s="288"/>
      <c r="N111" s="288"/>
      <c r="O111" s="288"/>
    </row>
    <row r="112" ht="14.25" customHeight="1">
      <c r="A112" s="253" t="s">
        <v>158</v>
      </c>
      <c r="B112" s="344">
        <f>0</f>
        <v>0</v>
      </c>
      <c r="C112" s="344">
        <f>2</f>
        <v>2</v>
      </c>
      <c r="D112" s="344">
        <f>0+1</f>
        <v>1</v>
      </c>
      <c r="E112" s="344">
        <f t="shared" ref="E112:J112" si="104">0</f>
        <v>0</v>
      </c>
      <c r="F112" s="344">
        <f t="shared" si="104"/>
        <v>0</v>
      </c>
      <c r="G112" s="344">
        <f t="shared" si="104"/>
        <v>0</v>
      </c>
      <c r="H112" s="344">
        <f t="shared" si="104"/>
        <v>0</v>
      </c>
      <c r="I112" s="344">
        <f t="shared" si="104"/>
        <v>0</v>
      </c>
      <c r="J112" s="344">
        <f t="shared" si="104"/>
        <v>0</v>
      </c>
      <c r="K112" s="330">
        <f t="shared" ref="K112:K113" si="108">SUM(B112:J112)</f>
        <v>3</v>
      </c>
      <c r="L112" s="288"/>
      <c r="M112" s="288"/>
      <c r="N112" s="288"/>
      <c r="O112" s="288"/>
    </row>
    <row r="113" ht="14.25" customHeight="1">
      <c r="A113" s="253" t="s">
        <v>157</v>
      </c>
      <c r="B113" s="344">
        <f t="shared" ref="B113:C113" si="105">0+1</f>
        <v>1</v>
      </c>
      <c r="C113" s="344">
        <f t="shared" si="105"/>
        <v>1</v>
      </c>
      <c r="D113" s="344">
        <f>0+2</f>
        <v>2</v>
      </c>
      <c r="E113" s="344">
        <f>0+1</f>
        <v>1</v>
      </c>
      <c r="F113" s="344">
        <f t="shared" ref="F113:G113" si="106">0</f>
        <v>0</v>
      </c>
      <c r="G113" s="344">
        <f t="shared" si="106"/>
        <v>0</v>
      </c>
      <c r="H113" s="344">
        <f t="shared" ref="H113:I113" si="107">0+1</f>
        <v>1</v>
      </c>
      <c r="I113" s="344">
        <f t="shared" si="107"/>
        <v>1</v>
      </c>
      <c r="J113" s="344">
        <f>0</f>
        <v>0</v>
      </c>
      <c r="K113" s="330">
        <f t="shared" si="108"/>
        <v>7</v>
      </c>
      <c r="L113" s="288"/>
      <c r="M113" s="288"/>
      <c r="N113" s="288"/>
      <c r="O113" s="288"/>
    </row>
    <row r="114" ht="14.25" customHeight="1">
      <c r="A114" s="237"/>
      <c r="B114" s="326"/>
      <c r="C114" s="326"/>
      <c r="D114" s="326"/>
      <c r="E114" s="326"/>
      <c r="F114" s="326"/>
      <c r="G114" s="326"/>
      <c r="H114" s="326"/>
      <c r="I114" s="326"/>
      <c r="J114" s="326"/>
      <c r="K114" s="331">
        <f>SUM(K112:K113)</f>
        <v>10</v>
      </c>
      <c r="L114" s="288"/>
      <c r="M114" s="288"/>
      <c r="N114" s="288"/>
      <c r="O114" s="288"/>
    </row>
    <row r="115" ht="14.25" customHeight="1">
      <c r="B115" s="227"/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</row>
    <row r="116" ht="14.25" customHeight="1">
      <c r="B116" s="227"/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</row>
    <row r="117" ht="14.25" customHeight="1">
      <c r="B117" s="227"/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</row>
    <row r="118" ht="14.25" customHeight="1">
      <c r="B118" s="227"/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</row>
    <row r="119" ht="14.25" customHeight="1">
      <c r="B119" s="227"/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</row>
    <row r="120" ht="14.25" customHeight="1">
      <c r="B120" s="227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</row>
    <row r="121" ht="14.25" customHeight="1">
      <c r="B121" s="227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</row>
    <row r="122" ht="14.25" customHeight="1">
      <c r="B122" s="227"/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</row>
    <row r="123" ht="14.25" customHeight="1">
      <c r="B123" s="227"/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</row>
    <row r="124" ht="14.25" customHeight="1">
      <c r="B124" s="227"/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</row>
    <row r="125" ht="14.25" customHeight="1">
      <c r="B125" s="227"/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</row>
    <row r="126" ht="14.25" customHeight="1">
      <c r="B126" s="227"/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</row>
    <row r="127" ht="14.25" customHeight="1">
      <c r="B127" s="227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</row>
    <row r="128" ht="14.25" customHeight="1">
      <c r="B128" s="227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</row>
    <row r="129" ht="14.25" customHeight="1">
      <c r="B129" s="227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</row>
    <row r="130" ht="14.25" customHeight="1">
      <c r="B130" s="227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</row>
    <row r="131" ht="14.25" customHeight="1">
      <c r="B131" s="227"/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</row>
    <row r="132" ht="14.25" customHeight="1">
      <c r="B132" s="227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</row>
    <row r="133" ht="14.25" customHeight="1">
      <c r="B133" s="227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</row>
    <row r="134" ht="14.25" customHeight="1">
      <c r="B134" s="227"/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</row>
    <row r="135" ht="14.25" customHeight="1">
      <c r="B135" s="227"/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</row>
    <row r="136" ht="14.25" customHeight="1">
      <c r="B136" s="227"/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</row>
    <row r="137" ht="14.25" customHeight="1">
      <c r="B137" s="227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</row>
    <row r="138" ht="14.25" customHeight="1">
      <c r="B138" s="227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</row>
    <row r="139" ht="14.25" customHeight="1">
      <c r="B139" s="227"/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</row>
    <row r="140" ht="14.25" customHeight="1">
      <c r="B140" s="227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</row>
    <row r="141" ht="14.25" customHeight="1">
      <c r="B141" s="227"/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</row>
    <row r="142" ht="14.25" customHeight="1">
      <c r="B142" s="227"/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</row>
    <row r="143" ht="14.25" customHeight="1">
      <c r="B143" s="227"/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</row>
    <row r="144" ht="14.25" customHeight="1">
      <c r="B144" s="227"/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</row>
    <row r="145" ht="14.25" customHeight="1">
      <c r="B145" s="227"/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</row>
    <row r="146" ht="14.25" customHeight="1">
      <c r="B146" s="227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</row>
    <row r="147" ht="14.25" customHeight="1">
      <c r="B147" s="227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</row>
    <row r="148" ht="14.25" customHeight="1">
      <c r="B148" s="227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</row>
    <row r="149" ht="14.25" customHeight="1">
      <c r="B149" s="227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</row>
    <row r="150" ht="14.25" customHeight="1">
      <c r="B150" s="227"/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</row>
    <row r="151" ht="14.25" customHeight="1">
      <c r="B151" s="227"/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</row>
    <row r="152" ht="14.25" customHeight="1">
      <c r="B152" s="227"/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</row>
    <row r="153" ht="14.25" customHeight="1">
      <c r="B153" s="227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</row>
    <row r="154" ht="14.25" customHeight="1">
      <c r="B154" s="227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</row>
    <row r="155" ht="14.25" customHeight="1">
      <c r="B155" s="227"/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</row>
    <row r="156" ht="14.25" customHeight="1">
      <c r="B156" s="227"/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</row>
    <row r="157" ht="14.25" customHeight="1">
      <c r="B157" s="227"/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</row>
    <row r="158" ht="14.25" customHeight="1">
      <c r="B158" s="227"/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</row>
    <row r="159" ht="14.25" customHeight="1">
      <c r="B159" s="227"/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</row>
    <row r="160" ht="14.25" customHeight="1">
      <c r="B160" s="227"/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</row>
    <row r="161" ht="14.25" customHeight="1">
      <c r="B161" s="227"/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</row>
    <row r="162" ht="14.25" customHeight="1">
      <c r="B162" s="227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</row>
    <row r="163" ht="14.25" customHeight="1">
      <c r="B163" s="227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</row>
    <row r="164" ht="14.25" customHeight="1">
      <c r="B164" s="227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</row>
    <row r="165" ht="14.25" customHeight="1">
      <c r="B165" s="227"/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</row>
    <row r="166" ht="14.25" customHeight="1">
      <c r="B166" s="227"/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</row>
    <row r="167" ht="14.25" customHeight="1">
      <c r="B167" s="227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</row>
    <row r="168" ht="14.25" customHeight="1">
      <c r="B168" s="227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</row>
    <row r="169" ht="14.25" customHeight="1">
      <c r="B169" s="227"/>
      <c r="C169" s="288"/>
      <c r="D169" s="288"/>
      <c r="E169" s="288"/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</row>
    <row r="170" ht="14.25" customHeight="1">
      <c r="B170" s="227"/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  <c r="M170" s="288"/>
      <c r="N170" s="288"/>
      <c r="O170" s="288"/>
    </row>
    <row r="171" ht="14.25" customHeight="1">
      <c r="B171" s="227"/>
      <c r="C171" s="288"/>
      <c r="D171" s="288"/>
      <c r="E171" s="288"/>
      <c r="F171" s="288"/>
      <c r="G171" s="288"/>
      <c r="H171" s="288"/>
      <c r="I171" s="288"/>
      <c r="J171" s="288"/>
      <c r="K171" s="288"/>
      <c r="L171" s="288"/>
      <c r="M171" s="288"/>
      <c r="N171" s="288"/>
      <c r="O171" s="288"/>
    </row>
    <row r="172" ht="14.25" customHeight="1">
      <c r="B172" s="227"/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88"/>
      <c r="N172" s="288"/>
      <c r="O172" s="288"/>
    </row>
    <row r="173" ht="14.25" customHeight="1">
      <c r="B173" s="227"/>
      <c r="C173" s="288"/>
      <c r="D173" s="288"/>
      <c r="E173" s="288"/>
      <c r="F173" s="288"/>
      <c r="G173" s="288"/>
      <c r="H173" s="288"/>
      <c r="I173" s="288"/>
      <c r="J173" s="288"/>
      <c r="K173" s="288"/>
      <c r="L173" s="288"/>
      <c r="M173" s="288"/>
      <c r="N173" s="288"/>
      <c r="O173" s="288"/>
    </row>
    <row r="174" ht="14.25" customHeight="1">
      <c r="B174" s="227"/>
      <c r="C174" s="288"/>
      <c r="D174" s="288"/>
      <c r="E174" s="288"/>
      <c r="F174" s="288"/>
      <c r="G174" s="288"/>
      <c r="H174" s="288"/>
      <c r="I174" s="288"/>
      <c r="J174" s="288"/>
      <c r="K174" s="288"/>
      <c r="L174" s="288"/>
      <c r="M174" s="288"/>
      <c r="N174" s="288"/>
      <c r="O174" s="288"/>
    </row>
    <row r="175" ht="14.25" customHeight="1">
      <c r="B175" s="227"/>
      <c r="C175" s="288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</row>
    <row r="176" ht="14.25" customHeight="1">
      <c r="B176" s="227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</row>
    <row r="177" ht="14.25" customHeight="1">
      <c r="B177" s="227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</row>
    <row r="178" ht="14.25" customHeight="1">
      <c r="B178" s="227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88"/>
      <c r="N178" s="288"/>
      <c r="O178" s="288"/>
    </row>
    <row r="179" ht="14.25" customHeight="1">
      <c r="B179" s="227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</row>
    <row r="180" ht="14.25" customHeight="1">
      <c r="B180" s="227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</row>
    <row r="181" ht="14.25" customHeight="1">
      <c r="B181" s="227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</row>
    <row r="182" ht="14.25" customHeight="1">
      <c r="B182" s="227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</row>
    <row r="183" ht="14.25" customHeight="1">
      <c r="B183" s="227"/>
      <c r="C183" s="288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</row>
    <row r="184" ht="14.25" customHeight="1">
      <c r="B184" s="227"/>
      <c r="C184" s="288"/>
      <c r="D184" s="288"/>
      <c r="E184" s="288"/>
      <c r="F184" s="288"/>
      <c r="G184" s="288"/>
      <c r="H184" s="288"/>
      <c r="I184" s="288"/>
      <c r="J184" s="288"/>
      <c r="K184" s="288"/>
      <c r="L184" s="288"/>
      <c r="M184" s="288"/>
      <c r="N184" s="288"/>
      <c r="O184" s="288"/>
    </row>
    <row r="185" ht="14.25" customHeight="1">
      <c r="B185" s="227"/>
      <c r="C185" s="288"/>
      <c r="D185" s="288"/>
      <c r="E185" s="288"/>
      <c r="F185" s="288"/>
      <c r="G185" s="288"/>
      <c r="H185" s="288"/>
      <c r="I185" s="288"/>
      <c r="J185" s="288"/>
      <c r="K185" s="288"/>
      <c r="L185" s="288"/>
      <c r="M185" s="288"/>
      <c r="N185" s="288"/>
      <c r="O185" s="288"/>
    </row>
    <row r="186" ht="14.25" customHeight="1">
      <c r="B186" s="227"/>
      <c r="C186" s="288"/>
      <c r="D186" s="288"/>
      <c r="E186" s="288"/>
      <c r="F186" s="288"/>
      <c r="G186" s="288"/>
      <c r="H186" s="288"/>
      <c r="I186" s="288"/>
      <c r="J186" s="288"/>
      <c r="K186" s="288"/>
      <c r="L186" s="288"/>
      <c r="M186" s="288"/>
      <c r="N186" s="288"/>
      <c r="O186" s="288"/>
    </row>
    <row r="187" ht="14.25" customHeight="1">
      <c r="B187" s="227"/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</row>
    <row r="188" ht="14.25" customHeight="1">
      <c r="B188" s="227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88"/>
      <c r="N188" s="288"/>
      <c r="O188" s="288"/>
    </row>
    <row r="189" ht="14.25" customHeight="1">
      <c r="B189" s="227"/>
      <c r="C189" s="288"/>
      <c r="D189" s="288"/>
      <c r="E189" s="288"/>
      <c r="F189" s="288"/>
      <c r="G189" s="288"/>
      <c r="H189" s="288"/>
      <c r="I189" s="288"/>
      <c r="J189" s="288"/>
      <c r="K189" s="288"/>
      <c r="L189" s="288"/>
      <c r="M189" s="288"/>
      <c r="N189" s="288"/>
      <c r="O189" s="288"/>
    </row>
    <row r="190" ht="14.25" customHeight="1">
      <c r="B190" s="227"/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</row>
    <row r="191" ht="14.25" customHeight="1">
      <c r="B191" s="227"/>
      <c r="C191" s="288"/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</row>
    <row r="192" ht="14.25" customHeight="1">
      <c r="B192" s="227"/>
      <c r="C192" s="288"/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</row>
    <row r="193" ht="14.25" customHeight="1">
      <c r="B193" s="227"/>
      <c r="C193" s="288"/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</row>
    <row r="194" ht="14.25" customHeight="1">
      <c r="B194" s="227"/>
      <c r="C194" s="288"/>
      <c r="D194" s="288"/>
      <c r="E194" s="288"/>
      <c r="F194" s="288"/>
      <c r="G194" s="288"/>
      <c r="H194" s="288"/>
      <c r="I194" s="288"/>
      <c r="J194" s="288"/>
      <c r="K194" s="288"/>
      <c r="L194" s="288"/>
      <c r="M194" s="288"/>
      <c r="N194" s="288"/>
      <c r="O194" s="288"/>
    </row>
    <row r="195" ht="14.25" customHeight="1">
      <c r="B195" s="227"/>
      <c r="C195" s="288"/>
      <c r="D195" s="288"/>
      <c r="E195" s="288"/>
      <c r="F195" s="288"/>
      <c r="G195" s="288"/>
      <c r="H195" s="288"/>
      <c r="I195" s="288"/>
      <c r="J195" s="288"/>
      <c r="K195" s="288"/>
      <c r="L195" s="288"/>
      <c r="M195" s="288"/>
      <c r="N195" s="288"/>
      <c r="O195" s="288"/>
    </row>
    <row r="196" ht="14.25" customHeight="1">
      <c r="B196" s="227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</row>
    <row r="197" ht="14.25" customHeight="1">
      <c r="B197" s="227"/>
      <c r="C197" s="288"/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</row>
    <row r="198" ht="14.25" customHeight="1">
      <c r="B198" s="227"/>
      <c r="C198" s="288"/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</row>
    <row r="199" ht="14.25" customHeight="1">
      <c r="B199" s="227"/>
      <c r="C199" s="288"/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</row>
    <row r="200" ht="14.25" customHeight="1">
      <c r="B200" s="227"/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</row>
    <row r="201" ht="14.25" customHeight="1">
      <c r="B201" s="227"/>
      <c r="C201" s="288"/>
      <c r="D201" s="288"/>
      <c r="E201" s="288"/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</row>
    <row r="202" ht="14.25" customHeight="1">
      <c r="B202" s="227"/>
      <c r="C202" s="288"/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</row>
    <row r="203" ht="14.25" customHeight="1">
      <c r="B203" s="227"/>
      <c r="C203" s="288"/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</row>
    <row r="204" ht="14.25" customHeight="1">
      <c r="B204" s="227"/>
      <c r="C204" s="288"/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</row>
    <row r="205" ht="14.25" customHeight="1">
      <c r="B205" s="227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</row>
    <row r="206" ht="14.25" customHeight="1">
      <c r="B206" s="227"/>
      <c r="C206" s="288"/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</row>
    <row r="207" ht="14.25" customHeight="1">
      <c r="B207" s="227"/>
      <c r="C207" s="288"/>
      <c r="D207" s="288"/>
      <c r="E207" s="288"/>
      <c r="F207" s="288"/>
      <c r="G207" s="288"/>
      <c r="H207" s="288"/>
      <c r="I207" s="288"/>
      <c r="J207" s="288"/>
      <c r="K207" s="288"/>
      <c r="L207" s="288"/>
      <c r="M207" s="288"/>
      <c r="N207" s="288"/>
      <c r="O207" s="288"/>
    </row>
    <row r="208" ht="14.25" customHeight="1">
      <c r="B208" s="227"/>
      <c r="C208" s="288"/>
      <c r="D208" s="288"/>
      <c r="E208" s="288"/>
      <c r="F208" s="288"/>
      <c r="G208" s="288"/>
      <c r="H208" s="288"/>
      <c r="I208" s="288"/>
      <c r="J208" s="288"/>
      <c r="K208" s="288"/>
      <c r="L208" s="288"/>
      <c r="M208" s="288"/>
      <c r="N208" s="288"/>
      <c r="O208" s="288"/>
    </row>
    <row r="209" ht="14.25" customHeight="1">
      <c r="B209" s="227"/>
      <c r="C209" s="288"/>
      <c r="D209" s="288"/>
      <c r="E209" s="288"/>
      <c r="F209" s="288"/>
      <c r="G209" s="288"/>
      <c r="H209" s="288"/>
      <c r="I209" s="288"/>
      <c r="J209" s="288"/>
      <c r="K209" s="288"/>
      <c r="L209" s="288"/>
      <c r="M209" s="288"/>
      <c r="N209" s="288"/>
      <c r="O209" s="288"/>
    </row>
    <row r="210" ht="14.25" customHeight="1">
      <c r="B210" s="227"/>
      <c r="C210" s="288"/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</row>
    <row r="211" ht="14.25" customHeight="1">
      <c r="B211" s="227"/>
      <c r="C211" s="288"/>
      <c r="D211" s="288"/>
      <c r="E211" s="288"/>
      <c r="F211" s="288"/>
      <c r="G211" s="288"/>
      <c r="H211" s="288"/>
      <c r="I211" s="288"/>
      <c r="J211" s="288"/>
      <c r="K211" s="288"/>
      <c r="L211" s="288"/>
      <c r="M211" s="288"/>
      <c r="N211" s="288"/>
      <c r="O211" s="288"/>
    </row>
    <row r="212" ht="14.25" customHeight="1">
      <c r="B212" s="227"/>
      <c r="C212" s="288"/>
      <c r="D212" s="288"/>
      <c r="E212" s="288"/>
      <c r="F212" s="288"/>
      <c r="G212" s="288"/>
      <c r="H212" s="288"/>
      <c r="I212" s="288"/>
      <c r="J212" s="288"/>
      <c r="K212" s="288"/>
      <c r="L212" s="288"/>
      <c r="M212" s="288"/>
      <c r="N212" s="288"/>
      <c r="O212" s="288"/>
    </row>
    <row r="213" ht="14.25" customHeight="1">
      <c r="B213" s="227"/>
      <c r="C213" s="288"/>
      <c r="D213" s="288"/>
      <c r="E213" s="288"/>
      <c r="F213" s="288"/>
      <c r="G213" s="288"/>
      <c r="H213" s="288"/>
      <c r="I213" s="288"/>
      <c r="J213" s="288"/>
      <c r="K213" s="288"/>
      <c r="L213" s="288"/>
      <c r="M213" s="288"/>
      <c r="N213" s="288"/>
      <c r="O213" s="288"/>
    </row>
    <row r="214" ht="14.25" customHeight="1">
      <c r="B214" s="227"/>
      <c r="C214" s="288"/>
      <c r="D214" s="288"/>
      <c r="E214" s="288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</row>
    <row r="215" ht="14.25" customHeight="1">
      <c r="B215" s="227"/>
      <c r="C215" s="288"/>
      <c r="D215" s="288"/>
      <c r="E215" s="288"/>
      <c r="F215" s="288"/>
      <c r="G215" s="288"/>
      <c r="H215" s="288"/>
      <c r="I215" s="288"/>
      <c r="J215" s="288"/>
      <c r="K215" s="288"/>
      <c r="L215" s="288"/>
      <c r="M215" s="288"/>
      <c r="N215" s="288"/>
      <c r="O215" s="288"/>
    </row>
    <row r="216" ht="14.25" customHeight="1">
      <c r="B216" s="227"/>
      <c r="C216" s="288"/>
      <c r="D216" s="288"/>
      <c r="E216" s="288"/>
      <c r="F216" s="288"/>
      <c r="G216" s="288"/>
      <c r="H216" s="288"/>
      <c r="I216" s="288"/>
      <c r="J216" s="288"/>
      <c r="K216" s="288"/>
      <c r="L216" s="288"/>
      <c r="M216" s="288"/>
      <c r="N216" s="288"/>
      <c r="O216" s="288"/>
    </row>
    <row r="217" ht="14.25" customHeight="1">
      <c r="B217" s="227"/>
      <c r="C217" s="288"/>
      <c r="D217" s="288"/>
      <c r="E217" s="288"/>
      <c r="F217" s="288"/>
      <c r="G217" s="288"/>
      <c r="H217" s="288"/>
      <c r="I217" s="288"/>
      <c r="J217" s="288"/>
      <c r="K217" s="288"/>
      <c r="L217" s="288"/>
      <c r="M217" s="288"/>
      <c r="N217" s="288"/>
      <c r="O217" s="288"/>
    </row>
    <row r="218" ht="14.25" customHeight="1">
      <c r="B218" s="227"/>
      <c r="C218" s="288"/>
      <c r="D218" s="288"/>
      <c r="E218" s="288"/>
      <c r="F218" s="288"/>
      <c r="G218" s="288"/>
      <c r="H218" s="288"/>
      <c r="I218" s="288"/>
      <c r="J218" s="288"/>
      <c r="K218" s="288"/>
      <c r="L218" s="288"/>
      <c r="M218" s="288"/>
      <c r="N218" s="288"/>
      <c r="O218" s="288"/>
    </row>
    <row r="219" ht="14.25" customHeight="1">
      <c r="B219" s="227"/>
      <c r="C219" s="288"/>
      <c r="D219" s="288"/>
      <c r="E219" s="288"/>
      <c r="F219" s="288"/>
      <c r="G219" s="288"/>
      <c r="H219" s="288"/>
      <c r="I219" s="288"/>
      <c r="J219" s="288"/>
      <c r="K219" s="288"/>
      <c r="L219" s="288"/>
      <c r="M219" s="288"/>
      <c r="N219" s="288"/>
      <c r="O219" s="288"/>
    </row>
    <row r="220" ht="14.25" customHeight="1">
      <c r="B220" s="227"/>
      <c r="C220" s="288"/>
      <c r="D220" s="288"/>
      <c r="E220" s="288"/>
      <c r="F220" s="288"/>
      <c r="G220" s="288"/>
      <c r="H220" s="288"/>
      <c r="I220" s="288"/>
      <c r="J220" s="288"/>
      <c r="K220" s="288"/>
      <c r="L220" s="288"/>
      <c r="M220" s="288"/>
      <c r="N220" s="288"/>
      <c r="O220" s="288"/>
    </row>
    <row r="221" ht="14.25" customHeight="1">
      <c r="B221" s="227"/>
      <c r="C221" s="288"/>
      <c r="D221" s="288"/>
      <c r="E221" s="288"/>
      <c r="F221" s="288"/>
      <c r="G221" s="288"/>
      <c r="H221" s="288"/>
      <c r="I221" s="288"/>
      <c r="J221" s="288"/>
      <c r="K221" s="288"/>
      <c r="L221" s="288"/>
      <c r="M221" s="288"/>
      <c r="N221" s="288"/>
      <c r="O221" s="288"/>
    </row>
    <row r="222" ht="14.25" customHeight="1">
      <c r="B222" s="227"/>
      <c r="C222" s="288"/>
      <c r="D222" s="288"/>
      <c r="E222" s="288"/>
      <c r="F222" s="288"/>
      <c r="G222" s="288"/>
      <c r="H222" s="288"/>
      <c r="I222" s="288"/>
      <c r="J222" s="288"/>
      <c r="K222" s="288"/>
      <c r="L222" s="288"/>
      <c r="M222" s="288"/>
      <c r="N222" s="288"/>
      <c r="O222" s="288"/>
    </row>
    <row r="223" ht="14.25" customHeight="1">
      <c r="B223" s="227"/>
      <c r="C223" s="288"/>
      <c r="D223" s="288"/>
      <c r="E223" s="288"/>
      <c r="F223" s="288"/>
      <c r="G223" s="288"/>
      <c r="H223" s="288"/>
      <c r="I223" s="288"/>
      <c r="J223" s="288"/>
      <c r="K223" s="288"/>
      <c r="L223" s="288"/>
      <c r="M223" s="288"/>
      <c r="N223" s="288"/>
      <c r="O223" s="288"/>
    </row>
    <row r="224" ht="14.25" customHeight="1">
      <c r="B224" s="227"/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</row>
    <row r="225" ht="14.25" customHeight="1">
      <c r="B225" s="227"/>
      <c r="C225" s="288"/>
      <c r="D225" s="288"/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</row>
    <row r="226" ht="14.25" customHeight="1">
      <c r="B226" s="227"/>
      <c r="C226" s="288"/>
      <c r="D226" s="288"/>
      <c r="E226" s="288"/>
      <c r="F226" s="288"/>
      <c r="G226" s="288"/>
      <c r="H226" s="288"/>
      <c r="I226" s="288"/>
      <c r="J226" s="288"/>
      <c r="K226" s="288"/>
      <c r="L226" s="288"/>
      <c r="M226" s="288"/>
      <c r="N226" s="288"/>
      <c r="O226" s="288"/>
    </row>
    <row r="227" ht="14.25" customHeight="1">
      <c r="B227" s="227"/>
      <c r="C227" s="288"/>
      <c r="D227" s="288"/>
      <c r="E227" s="288"/>
      <c r="F227" s="288"/>
      <c r="G227" s="288"/>
      <c r="H227" s="288"/>
      <c r="I227" s="288"/>
      <c r="J227" s="288"/>
      <c r="K227" s="288"/>
      <c r="L227" s="288"/>
      <c r="M227" s="288"/>
      <c r="N227" s="288"/>
      <c r="O227" s="288"/>
    </row>
    <row r="228" ht="14.25" customHeight="1">
      <c r="B228" s="227"/>
      <c r="C228" s="288"/>
      <c r="D228" s="288"/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8"/>
    </row>
    <row r="229" ht="14.25" customHeight="1">
      <c r="B229" s="227"/>
      <c r="C229" s="288"/>
      <c r="D229" s="288"/>
      <c r="E229" s="288"/>
      <c r="F229" s="288"/>
      <c r="G229" s="288"/>
      <c r="H229" s="288"/>
      <c r="I229" s="288"/>
      <c r="J229" s="288"/>
      <c r="K229" s="288"/>
      <c r="L229" s="288"/>
      <c r="M229" s="288"/>
      <c r="N229" s="288"/>
      <c r="O229" s="288"/>
    </row>
    <row r="230" ht="14.25" customHeight="1">
      <c r="B230" s="227"/>
      <c r="C230" s="288"/>
      <c r="D230" s="288"/>
      <c r="E230" s="288"/>
      <c r="F230" s="288"/>
      <c r="G230" s="288"/>
      <c r="H230" s="288"/>
      <c r="I230" s="288"/>
      <c r="J230" s="288"/>
      <c r="K230" s="288"/>
      <c r="L230" s="288"/>
      <c r="M230" s="288"/>
      <c r="N230" s="288"/>
      <c r="O230" s="288"/>
    </row>
    <row r="231" ht="14.25" customHeight="1">
      <c r="B231" s="227"/>
      <c r="C231" s="288"/>
      <c r="D231" s="288"/>
      <c r="E231" s="288"/>
      <c r="F231" s="288"/>
      <c r="G231" s="288"/>
      <c r="H231" s="288"/>
      <c r="I231" s="288"/>
      <c r="J231" s="288"/>
      <c r="K231" s="288"/>
      <c r="L231" s="288"/>
      <c r="M231" s="288"/>
      <c r="N231" s="288"/>
      <c r="O231" s="288"/>
    </row>
    <row r="232" ht="14.25" customHeight="1">
      <c r="B232" s="227"/>
      <c r="C232" s="288"/>
      <c r="D232" s="288"/>
      <c r="E232" s="288"/>
      <c r="F232" s="288"/>
      <c r="G232" s="288"/>
      <c r="H232" s="288"/>
      <c r="I232" s="288"/>
      <c r="J232" s="288"/>
      <c r="K232" s="288"/>
      <c r="L232" s="288"/>
      <c r="M232" s="288"/>
      <c r="N232" s="288"/>
      <c r="O232" s="288"/>
    </row>
    <row r="233" ht="14.25" customHeight="1">
      <c r="B233" s="227"/>
      <c r="C233" s="288"/>
      <c r="D233" s="288"/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</row>
    <row r="234" ht="14.25" customHeight="1">
      <c r="B234" s="227"/>
      <c r="C234" s="288"/>
      <c r="D234" s="288"/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8"/>
    </row>
    <row r="235" ht="14.25" customHeight="1">
      <c r="B235" s="227"/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</row>
    <row r="236" ht="14.25" customHeight="1">
      <c r="B236" s="227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</row>
    <row r="237" ht="14.25" customHeight="1">
      <c r="B237" s="227"/>
      <c r="C237" s="288"/>
      <c r="D237" s="288"/>
      <c r="E237" s="288"/>
      <c r="F237" s="288"/>
      <c r="G237" s="288"/>
      <c r="H237" s="288"/>
      <c r="I237" s="288"/>
      <c r="J237" s="288"/>
      <c r="K237" s="288"/>
      <c r="L237" s="288"/>
      <c r="M237" s="288"/>
      <c r="N237" s="288"/>
      <c r="O237" s="288"/>
    </row>
    <row r="238" ht="14.25" customHeight="1">
      <c r="B238" s="227"/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</row>
    <row r="239" ht="14.25" customHeight="1">
      <c r="B239" s="227"/>
      <c r="C239" s="288"/>
      <c r="D239" s="288"/>
      <c r="E239" s="288"/>
      <c r="F239" s="288"/>
      <c r="G239" s="288"/>
      <c r="H239" s="288"/>
      <c r="I239" s="288"/>
      <c r="J239" s="288"/>
      <c r="K239" s="288"/>
      <c r="L239" s="288"/>
      <c r="M239" s="288"/>
      <c r="N239" s="288"/>
      <c r="O239" s="288"/>
    </row>
    <row r="240" ht="14.25" customHeight="1">
      <c r="B240" s="227"/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</row>
    <row r="241" ht="14.25" customHeight="1">
      <c r="B241" s="227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</row>
    <row r="242" ht="14.25" customHeight="1">
      <c r="B242" s="227"/>
      <c r="C242" s="288"/>
      <c r="D242" s="288"/>
      <c r="E242" s="288"/>
      <c r="F242" s="288"/>
      <c r="G242" s="288"/>
      <c r="H242" s="288"/>
      <c r="I242" s="288"/>
      <c r="J242" s="288"/>
      <c r="K242" s="288"/>
      <c r="L242" s="288"/>
      <c r="M242" s="288"/>
      <c r="N242" s="288"/>
      <c r="O242" s="288"/>
    </row>
    <row r="243" ht="14.25" customHeight="1">
      <c r="B243" s="227"/>
      <c r="C243" s="288"/>
      <c r="D243" s="288"/>
      <c r="E243" s="288"/>
      <c r="F243" s="288"/>
      <c r="G243" s="288"/>
      <c r="H243" s="288"/>
      <c r="I243" s="288"/>
      <c r="J243" s="288"/>
      <c r="K243" s="288"/>
      <c r="L243" s="288"/>
      <c r="M243" s="288"/>
      <c r="N243" s="288"/>
      <c r="O243" s="288"/>
    </row>
    <row r="244" ht="14.25" customHeight="1">
      <c r="B244" s="227"/>
      <c r="C244" s="288"/>
      <c r="D244" s="288"/>
      <c r="E244" s="288"/>
      <c r="F244" s="288"/>
      <c r="G244" s="288"/>
      <c r="H244" s="288"/>
      <c r="I244" s="288"/>
      <c r="J244" s="288"/>
      <c r="K244" s="288"/>
      <c r="L244" s="288"/>
      <c r="M244" s="288"/>
      <c r="N244" s="288"/>
      <c r="O244" s="288"/>
    </row>
    <row r="245" ht="14.25" customHeight="1">
      <c r="B245" s="227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</row>
    <row r="246" ht="14.25" customHeight="1">
      <c r="B246" s="227"/>
      <c r="C246" s="288"/>
      <c r="D246" s="288"/>
      <c r="E246" s="288"/>
      <c r="F246" s="288"/>
      <c r="G246" s="288"/>
      <c r="H246" s="288"/>
      <c r="I246" s="288"/>
      <c r="J246" s="288"/>
      <c r="K246" s="288"/>
      <c r="L246" s="288"/>
      <c r="M246" s="288"/>
      <c r="N246" s="288"/>
      <c r="O246" s="288"/>
    </row>
    <row r="247" ht="14.25" customHeight="1">
      <c r="B247" s="227"/>
      <c r="C247" s="288"/>
      <c r="D247" s="288"/>
      <c r="E247" s="288"/>
      <c r="F247" s="288"/>
      <c r="G247" s="288"/>
      <c r="H247" s="288"/>
      <c r="I247" s="288"/>
      <c r="J247" s="288"/>
      <c r="K247" s="288"/>
      <c r="L247" s="288"/>
      <c r="M247" s="288"/>
      <c r="N247" s="288"/>
      <c r="O247" s="288"/>
    </row>
    <row r="248" ht="14.25" customHeight="1">
      <c r="B248" s="227"/>
      <c r="C248" s="288"/>
      <c r="D248" s="288"/>
      <c r="E248" s="288"/>
      <c r="F248" s="288"/>
      <c r="G248" s="288"/>
      <c r="H248" s="288"/>
      <c r="I248" s="288"/>
      <c r="J248" s="288"/>
      <c r="K248" s="288"/>
      <c r="L248" s="288"/>
      <c r="M248" s="288"/>
      <c r="N248" s="288"/>
      <c r="O248" s="288"/>
    </row>
    <row r="249" ht="14.25" customHeight="1">
      <c r="B249" s="227"/>
      <c r="C249" s="288"/>
      <c r="D249" s="288"/>
      <c r="E249" s="288"/>
      <c r="F249" s="288"/>
      <c r="G249" s="288"/>
      <c r="H249" s="288"/>
      <c r="I249" s="288"/>
      <c r="J249" s="288"/>
      <c r="K249" s="288"/>
      <c r="L249" s="288"/>
      <c r="M249" s="288"/>
      <c r="N249" s="288"/>
      <c r="O249" s="288"/>
    </row>
    <row r="250" ht="14.25" customHeight="1">
      <c r="B250" s="227"/>
      <c r="C250" s="288"/>
      <c r="D250" s="288"/>
      <c r="E250" s="288"/>
      <c r="F250" s="288"/>
      <c r="G250" s="288"/>
      <c r="H250" s="288"/>
      <c r="I250" s="288"/>
      <c r="J250" s="288"/>
      <c r="K250" s="288"/>
      <c r="L250" s="288"/>
      <c r="M250" s="288"/>
      <c r="N250" s="288"/>
      <c r="O250" s="288"/>
    </row>
    <row r="251" ht="14.25" customHeight="1">
      <c r="B251" s="227"/>
      <c r="C251" s="288"/>
      <c r="D251" s="288"/>
      <c r="E251" s="288"/>
      <c r="F251" s="288"/>
      <c r="G251" s="288"/>
      <c r="H251" s="288"/>
      <c r="I251" s="288"/>
      <c r="J251" s="288"/>
      <c r="K251" s="288"/>
      <c r="L251" s="288"/>
      <c r="M251" s="288"/>
      <c r="N251" s="288"/>
      <c r="O251" s="288"/>
    </row>
    <row r="252" ht="14.25" customHeight="1">
      <c r="B252" s="227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  <c r="O252" s="288"/>
    </row>
    <row r="253" ht="14.25" customHeight="1">
      <c r="B253" s="227"/>
      <c r="C253" s="288"/>
      <c r="D253" s="288"/>
      <c r="E253" s="288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</row>
    <row r="254" ht="14.25" customHeight="1">
      <c r="B254" s="227"/>
      <c r="C254" s="288"/>
      <c r="D254" s="288"/>
      <c r="E254" s="288"/>
      <c r="F254" s="288"/>
      <c r="G254" s="288"/>
      <c r="H254" s="288"/>
      <c r="I254" s="288"/>
      <c r="J254" s="288"/>
      <c r="K254" s="288"/>
      <c r="L254" s="288"/>
      <c r="M254" s="288"/>
      <c r="N254" s="288"/>
      <c r="O254" s="288"/>
    </row>
    <row r="255" ht="14.25" customHeight="1">
      <c r="B255" s="227"/>
      <c r="C255" s="288"/>
      <c r="D255" s="288"/>
      <c r="E255" s="288"/>
      <c r="F255" s="288"/>
      <c r="G255" s="288"/>
      <c r="H255" s="288"/>
      <c r="I255" s="288"/>
      <c r="J255" s="288"/>
      <c r="K255" s="288"/>
      <c r="L255" s="288"/>
      <c r="M255" s="288"/>
      <c r="N255" s="288"/>
      <c r="O255" s="288"/>
    </row>
    <row r="256" ht="14.25" customHeight="1">
      <c r="B256" s="227"/>
      <c r="C256" s="288"/>
      <c r="D256" s="288"/>
      <c r="E256" s="288"/>
      <c r="F256" s="288"/>
      <c r="G256" s="288"/>
      <c r="H256" s="288"/>
      <c r="I256" s="288"/>
      <c r="J256" s="288"/>
      <c r="K256" s="288"/>
      <c r="L256" s="288"/>
      <c r="M256" s="288"/>
      <c r="N256" s="288"/>
      <c r="O256" s="288"/>
    </row>
    <row r="257" ht="14.25" customHeight="1">
      <c r="B257" s="227"/>
      <c r="C257" s="288"/>
      <c r="D257" s="288"/>
      <c r="E257" s="288"/>
      <c r="F257" s="288"/>
      <c r="G257" s="288"/>
      <c r="H257" s="288"/>
      <c r="I257" s="288"/>
      <c r="J257" s="288"/>
      <c r="K257" s="288"/>
      <c r="L257" s="288"/>
      <c r="M257" s="288"/>
      <c r="N257" s="288"/>
      <c r="O257" s="288"/>
    </row>
    <row r="258" ht="14.25" customHeight="1">
      <c r="B258" s="227"/>
      <c r="C258" s="288"/>
      <c r="D258" s="288"/>
      <c r="E258" s="288"/>
      <c r="F258" s="288"/>
      <c r="G258" s="288"/>
      <c r="H258" s="288"/>
      <c r="I258" s="288"/>
      <c r="J258" s="288"/>
      <c r="K258" s="288"/>
      <c r="L258" s="288"/>
      <c r="M258" s="288"/>
      <c r="N258" s="288"/>
      <c r="O258" s="288"/>
    </row>
    <row r="259" ht="14.25" customHeight="1">
      <c r="B259" s="227"/>
      <c r="C259" s="288"/>
      <c r="D259" s="288"/>
      <c r="E259" s="288"/>
      <c r="F259" s="288"/>
      <c r="G259" s="288"/>
      <c r="H259" s="288"/>
      <c r="I259" s="288"/>
      <c r="J259" s="288"/>
      <c r="K259" s="288"/>
      <c r="L259" s="288"/>
      <c r="M259" s="288"/>
      <c r="N259" s="288"/>
      <c r="O259" s="288"/>
    </row>
    <row r="260" ht="14.25" customHeight="1">
      <c r="B260" s="227"/>
      <c r="C260" s="288"/>
      <c r="D260" s="288"/>
      <c r="E260" s="288"/>
      <c r="F260" s="288"/>
      <c r="G260" s="288"/>
      <c r="H260" s="288"/>
      <c r="I260" s="288"/>
      <c r="J260" s="288"/>
      <c r="K260" s="288"/>
      <c r="L260" s="288"/>
      <c r="M260" s="288"/>
      <c r="N260" s="288"/>
      <c r="O260" s="288"/>
    </row>
    <row r="261" ht="14.25" customHeight="1">
      <c r="B261" s="227"/>
      <c r="C261" s="288"/>
      <c r="D261" s="288"/>
      <c r="E261" s="288"/>
      <c r="F261" s="288"/>
      <c r="G261" s="288"/>
      <c r="H261" s="288"/>
      <c r="I261" s="288"/>
      <c r="J261" s="288"/>
      <c r="K261" s="288"/>
      <c r="L261" s="288"/>
      <c r="M261" s="288"/>
      <c r="N261" s="288"/>
      <c r="O261" s="288"/>
    </row>
    <row r="262" ht="14.25" customHeight="1">
      <c r="B262" s="227"/>
      <c r="C262" s="288"/>
      <c r="D262" s="288"/>
      <c r="E262" s="288"/>
      <c r="F262" s="288"/>
      <c r="G262" s="288"/>
      <c r="H262" s="288"/>
      <c r="I262" s="288"/>
      <c r="J262" s="288"/>
      <c r="K262" s="288"/>
      <c r="L262" s="288"/>
      <c r="M262" s="288"/>
      <c r="N262" s="288"/>
      <c r="O262" s="288"/>
    </row>
    <row r="263" ht="14.25" customHeight="1">
      <c r="B263" s="227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</row>
    <row r="264" ht="14.25" customHeight="1">
      <c r="B264" s="227"/>
      <c r="C264" s="288"/>
      <c r="D264" s="288"/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</row>
    <row r="265" ht="14.25" customHeight="1">
      <c r="B265" s="227"/>
      <c r="C265" s="288"/>
      <c r="D265" s="288"/>
      <c r="E265" s="288"/>
      <c r="F265" s="288"/>
      <c r="G265" s="288"/>
      <c r="H265" s="288"/>
      <c r="I265" s="288"/>
      <c r="J265" s="288"/>
      <c r="K265" s="288"/>
      <c r="L265" s="288"/>
      <c r="M265" s="288"/>
      <c r="N265" s="288"/>
      <c r="O265" s="288"/>
    </row>
    <row r="266" ht="14.25" customHeight="1">
      <c r="B266" s="227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</row>
    <row r="267" ht="14.25" customHeight="1">
      <c r="B267" s="227"/>
      <c r="C267" s="288"/>
      <c r="D267" s="288"/>
      <c r="E267" s="288"/>
      <c r="F267" s="288"/>
      <c r="G267" s="288"/>
      <c r="H267" s="288"/>
      <c r="I267" s="288"/>
      <c r="J267" s="288"/>
      <c r="K267" s="288"/>
      <c r="L267" s="288"/>
      <c r="M267" s="288"/>
      <c r="N267" s="288"/>
      <c r="O267" s="288"/>
    </row>
    <row r="268" ht="14.25" customHeight="1">
      <c r="B268" s="227"/>
      <c r="C268" s="288"/>
      <c r="D268" s="288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</row>
    <row r="269" ht="14.25" customHeight="1">
      <c r="B269" s="227"/>
      <c r="C269" s="288"/>
      <c r="D269" s="288"/>
      <c r="E269" s="288"/>
      <c r="F269" s="288"/>
      <c r="G269" s="288"/>
      <c r="H269" s="288"/>
      <c r="I269" s="288"/>
      <c r="J269" s="288"/>
      <c r="K269" s="288"/>
      <c r="L269" s="288"/>
      <c r="M269" s="288"/>
      <c r="N269" s="288"/>
      <c r="O269" s="288"/>
    </row>
    <row r="270" ht="14.25" customHeight="1">
      <c r="B270" s="227"/>
      <c r="C270" s="288"/>
      <c r="D270" s="288"/>
      <c r="E270" s="288"/>
      <c r="F270" s="288"/>
      <c r="G270" s="288"/>
      <c r="H270" s="288"/>
      <c r="I270" s="288"/>
      <c r="J270" s="288"/>
      <c r="K270" s="288"/>
      <c r="L270" s="288"/>
      <c r="M270" s="288"/>
      <c r="N270" s="288"/>
      <c r="O270" s="288"/>
    </row>
    <row r="271" ht="14.25" customHeight="1">
      <c r="B271" s="227"/>
      <c r="C271" s="288"/>
      <c r="D271" s="288"/>
      <c r="E271" s="288"/>
      <c r="F271" s="288"/>
      <c r="G271" s="288"/>
      <c r="H271" s="288"/>
      <c r="I271" s="288"/>
      <c r="J271" s="288"/>
      <c r="K271" s="288"/>
      <c r="L271" s="288"/>
      <c r="M271" s="288"/>
      <c r="N271" s="288"/>
      <c r="O271" s="288"/>
    </row>
    <row r="272" ht="14.25" customHeight="1">
      <c r="B272" s="227"/>
      <c r="C272" s="288"/>
      <c r="D272" s="288"/>
      <c r="E272" s="288"/>
      <c r="F272" s="288"/>
      <c r="G272" s="288"/>
      <c r="H272" s="288"/>
      <c r="I272" s="288"/>
      <c r="J272" s="288"/>
      <c r="K272" s="288"/>
      <c r="L272" s="288"/>
      <c r="M272" s="288"/>
      <c r="N272" s="288"/>
      <c r="O272" s="288"/>
    </row>
    <row r="273" ht="14.25" customHeight="1">
      <c r="B273" s="227"/>
      <c r="C273" s="288"/>
      <c r="D273" s="288"/>
      <c r="E273" s="288"/>
      <c r="F273" s="288"/>
      <c r="G273" s="288"/>
      <c r="H273" s="288"/>
      <c r="I273" s="288"/>
      <c r="J273" s="288"/>
      <c r="K273" s="288"/>
      <c r="L273" s="288"/>
      <c r="M273" s="288"/>
      <c r="N273" s="288"/>
      <c r="O273" s="288"/>
    </row>
    <row r="274" ht="14.25" customHeight="1">
      <c r="B274" s="227"/>
      <c r="C274" s="288"/>
      <c r="D274" s="288"/>
      <c r="E274" s="288"/>
      <c r="F274" s="288"/>
      <c r="G274" s="288"/>
      <c r="H274" s="288"/>
      <c r="I274" s="288"/>
      <c r="J274" s="288"/>
      <c r="K274" s="288"/>
      <c r="L274" s="288"/>
      <c r="M274" s="288"/>
      <c r="N274" s="288"/>
      <c r="O274" s="288"/>
    </row>
    <row r="275" ht="14.25" customHeight="1">
      <c r="B275" s="227"/>
      <c r="C275" s="288"/>
      <c r="D275" s="288"/>
      <c r="E275" s="288"/>
      <c r="F275" s="288"/>
      <c r="G275" s="288"/>
      <c r="H275" s="288"/>
      <c r="I275" s="288"/>
      <c r="J275" s="288"/>
      <c r="K275" s="288"/>
      <c r="L275" s="288"/>
      <c r="M275" s="288"/>
      <c r="N275" s="288"/>
      <c r="O275" s="288"/>
    </row>
    <row r="276" ht="14.25" customHeight="1">
      <c r="B276" s="227"/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</row>
    <row r="277" ht="14.25" customHeight="1">
      <c r="B277" s="227"/>
      <c r="C277" s="28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  <c r="O277" s="288"/>
    </row>
    <row r="278" ht="14.25" customHeight="1">
      <c r="B278" s="227"/>
      <c r="C278" s="288"/>
      <c r="D278" s="288"/>
      <c r="E278" s="288"/>
      <c r="F278" s="288"/>
      <c r="G278" s="288"/>
      <c r="H278" s="288"/>
      <c r="I278" s="288"/>
      <c r="J278" s="288"/>
      <c r="K278" s="288"/>
      <c r="L278" s="288"/>
      <c r="M278" s="288"/>
      <c r="N278" s="288"/>
      <c r="O278" s="288"/>
    </row>
    <row r="279" ht="14.25" customHeight="1">
      <c r="B279" s="227"/>
      <c r="C279" s="28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88"/>
    </row>
    <row r="280" ht="14.25" customHeight="1">
      <c r="B280" s="227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</row>
    <row r="281" ht="14.25" customHeight="1">
      <c r="B281" s="227"/>
      <c r="C281" s="288"/>
      <c r="D281" s="288"/>
      <c r="E281" s="288"/>
      <c r="F281" s="288"/>
      <c r="G281" s="288"/>
      <c r="H281" s="288"/>
      <c r="I281" s="288"/>
      <c r="J281" s="288"/>
      <c r="K281" s="288"/>
      <c r="L281" s="288"/>
      <c r="M281" s="288"/>
      <c r="N281" s="288"/>
      <c r="O281" s="288"/>
    </row>
    <row r="282" ht="14.25" customHeight="1">
      <c r="B282" s="227"/>
      <c r="C282" s="288"/>
      <c r="D282" s="288"/>
      <c r="E282" s="288"/>
      <c r="F282" s="288"/>
      <c r="G282" s="288"/>
      <c r="H282" s="288"/>
      <c r="I282" s="288"/>
      <c r="J282" s="288"/>
      <c r="K282" s="288"/>
      <c r="L282" s="288"/>
      <c r="M282" s="288"/>
      <c r="N282" s="288"/>
      <c r="O282" s="288"/>
    </row>
    <row r="283" ht="14.25" customHeight="1">
      <c r="B283" s="227"/>
      <c r="C283" s="288"/>
      <c r="D283" s="288"/>
      <c r="E283" s="288"/>
      <c r="F283" s="288"/>
      <c r="G283" s="288"/>
      <c r="H283" s="288"/>
      <c r="I283" s="288"/>
      <c r="J283" s="288"/>
      <c r="K283" s="288"/>
      <c r="L283" s="288"/>
      <c r="M283" s="288"/>
      <c r="N283" s="288"/>
      <c r="O283" s="288"/>
    </row>
    <row r="284" ht="14.25" customHeight="1">
      <c r="B284" s="227"/>
      <c r="C284" s="288"/>
      <c r="D284" s="288"/>
      <c r="E284" s="288"/>
      <c r="F284" s="288"/>
      <c r="G284" s="288"/>
      <c r="H284" s="288"/>
      <c r="I284" s="288"/>
      <c r="J284" s="288"/>
      <c r="K284" s="288"/>
      <c r="L284" s="288"/>
      <c r="M284" s="288"/>
      <c r="N284" s="288"/>
      <c r="O284" s="288"/>
    </row>
    <row r="285" ht="14.25" customHeight="1">
      <c r="B285" s="227"/>
      <c r="C285" s="288"/>
      <c r="D285" s="288"/>
      <c r="E285" s="288"/>
      <c r="F285" s="288"/>
      <c r="G285" s="288"/>
      <c r="H285" s="288"/>
      <c r="I285" s="288"/>
      <c r="J285" s="288"/>
      <c r="K285" s="288"/>
      <c r="L285" s="288"/>
      <c r="M285" s="288"/>
      <c r="N285" s="288"/>
      <c r="O285" s="288"/>
    </row>
    <row r="286" ht="14.25" customHeight="1">
      <c r="B286" s="227"/>
      <c r="C286" s="288"/>
      <c r="D286" s="288"/>
      <c r="E286" s="288"/>
      <c r="F286" s="288"/>
      <c r="G286" s="288"/>
      <c r="H286" s="288"/>
      <c r="I286" s="288"/>
      <c r="J286" s="288"/>
      <c r="K286" s="288"/>
      <c r="L286" s="288"/>
      <c r="M286" s="288"/>
      <c r="N286" s="288"/>
      <c r="O286" s="288"/>
    </row>
    <row r="287" ht="14.25" customHeight="1">
      <c r="B287" s="227"/>
      <c r="C287" s="288"/>
      <c r="D287" s="288"/>
      <c r="E287" s="288"/>
      <c r="F287" s="288"/>
      <c r="G287" s="288"/>
      <c r="H287" s="288"/>
      <c r="I287" s="288"/>
      <c r="J287" s="288"/>
      <c r="K287" s="288"/>
      <c r="L287" s="288"/>
      <c r="M287" s="288"/>
      <c r="N287" s="288"/>
      <c r="O287" s="288"/>
    </row>
    <row r="288" ht="14.25" customHeight="1">
      <c r="B288" s="227"/>
      <c r="C288" s="28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288"/>
      <c r="O288" s="288"/>
    </row>
    <row r="289" ht="14.25" customHeight="1">
      <c r="B289" s="227"/>
      <c r="C289" s="288"/>
      <c r="D289" s="288"/>
      <c r="E289" s="288"/>
      <c r="F289" s="288"/>
      <c r="G289" s="288"/>
      <c r="H289" s="288"/>
      <c r="I289" s="288"/>
      <c r="J289" s="288"/>
      <c r="K289" s="288"/>
      <c r="L289" s="288"/>
      <c r="M289" s="288"/>
      <c r="N289" s="288"/>
      <c r="O289" s="288"/>
    </row>
    <row r="290" ht="14.25" customHeight="1">
      <c r="B290" s="227"/>
      <c r="C290" s="288"/>
      <c r="D290" s="288"/>
      <c r="E290" s="288"/>
      <c r="F290" s="288"/>
      <c r="G290" s="288"/>
      <c r="H290" s="288"/>
      <c r="I290" s="288"/>
      <c r="J290" s="288"/>
      <c r="K290" s="288"/>
      <c r="L290" s="288"/>
      <c r="M290" s="288"/>
      <c r="N290" s="288"/>
      <c r="O290" s="288"/>
    </row>
    <row r="291" ht="14.25" customHeight="1">
      <c r="B291" s="227"/>
      <c r="C291" s="288"/>
      <c r="D291" s="288"/>
      <c r="E291" s="288"/>
      <c r="F291" s="288"/>
      <c r="G291" s="288"/>
      <c r="H291" s="288"/>
      <c r="I291" s="288"/>
      <c r="J291" s="288"/>
      <c r="K291" s="288"/>
      <c r="L291" s="288"/>
      <c r="M291" s="288"/>
      <c r="N291" s="288"/>
      <c r="O291" s="288"/>
    </row>
    <row r="292" ht="14.25" customHeight="1">
      <c r="B292" s="227"/>
      <c r="C292" s="28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  <c r="O292" s="288"/>
    </row>
    <row r="293" ht="14.25" customHeight="1">
      <c r="B293" s="227"/>
      <c r="C293" s="288"/>
      <c r="D293" s="288"/>
      <c r="E293" s="288"/>
      <c r="F293" s="288"/>
      <c r="G293" s="288"/>
      <c r="H293" s="288"/>
      <c r="I293" s="288"/>
      <c r="J293" s="288"/>
      <c r="K293" s="288"/>
      <c r="L293" s="288"/>
      <c r="M293" s="288"/>
      <c r="N293" s="288"/>
      <c r="O293" s="288"/>
    </row>
    <row r="294" ht="14.25" customHeight="1">
      <c r="B294" s="227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</row>
    <row r="295" ht="14.25" customHeight="1">
      <c r="B295" s="227"/>
      <c r="C295" s="288"/>
      <c r="D295" s="288"/>
      <c r="E295" s="288"/>
      <c r="F295" s="288"/>
      <c r="G295" s="288"/>
      <c r="H295" s="288"/>
      <c r="I295" s="288"/>
      <c r="J295" s="288"/>
      <c r="K295" s="288"/>
      <c r="L295" s="288"/>
      <c r="M295" s="288"/>
      <c r="N295" s="288"/>
      <c r="O295" s="288"/>
    </row>
    <row r="296" ht="14.25" customHeight="1">
      <c r="B296" s="227"/>
      <c r="C296" s="288"/>
      <c r="D296" s="288"/>
      <c r="E296" s="288"/>
      <c r="F296" s="288"/>
      <c r="G296" s="288"/>
      <c r="H296" s="288"/>
      <c r="I296" s="288"/>
      <c r="J296" s="288"/>
      <c r="K296" s="288"/>
      <c r="L296" s="288"/>
      <c r="M296" s="288"/>
      <c r="N296" s="288"/>
      <c r="O296" s="288"/>
    </row>
    <row r="297" ht="14.25" customHeight="1">
      <c r="B297" s="227"/>
      <c r="C297" s="288"/>
      <c r="D297" s="288"/>
      <c r="E297" s="288"/>
      <c r="F297" s="288"/>
      <c r="G297" s="288"/>
      <c r="H297" s="288"/>
      <c r="I297" s="288"/>
      <c r="J297" s="288"/>
      <c r="K297" s="288"/>
      <c r="L297" s="288"/>
      <c r="M297" s="288"/>
      <c r="N297" s="288"/>
      <c r="O297" s="288"/>
    </row>
    <row r="298" ht="14.25" customHeight="1">
      <c r="B298" s="227"/>
      <c r="C298" s="28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  <c r="N298" s="288"/>
      <c r="O298" s="288"/>
    </row>
    <row r="299" ht="14.25" customHeight="1">
      <c r="B299" s="227"/>
      <c r="C299" s="288"/>
      <c r="D299" s="288"/>
      <c r="E299" s="288"/>
      <c r="F299" s="288"/>
      <c r="G299" s="288"/>
      <c r="H299" s="288"/>
      <c r="I299" s="288"/>
      <c r="J299" s="288"/>
      <c r="K299" s="288"/>
      <c r="L299" s="288"/>
      <c r="M299" s="288"/>
      <c r="N299" s="288"/>
      <c r="O299" s="288"/>
    </row>
    <row r="300" ht="14.25" customHeight="1">
      <c r="B300" s="227"/>
      <c r="C300" s="288"/>
      <c r="D300" s="288"/>
      <c r="E300" s="288"/>
      <c r="F300" s="288"/>
      <c r="G300" s="288"/>
      <c r="H300" s="288"/>
      <c r="I300" s="288"/>
      <c r="J300" s="288"/>
      <c r="K300" s="288"/>
      <c r="L300" s="288"/>
      <c r="M300" s="288"/>
      <c r="N300" s="288"/>
      <c r="O300" s="288"/>
    </row>
    <row r="301" ht="14.25" customHeight="1">
      <c r="B301" s="227"/>
      <c r="C301" s="288"/>
      <c r="D301" s="288"/>
      <c r="E301" s="288"/>
      <c r="F301" s="288"/>
      <c r="G301" s="288"/>
      <c r="H301" s="288"/>
      <c r="I301" s="288"/>
      <c r="J301" s="288"/>
      <c r="K301" s="288"/>
      <c r="L301" s="288"/>
      <c r="M301" s="288"/>
      <c r="N301" s="288"/>
      <c r="O301" s="288"/>
    </row>
    <row r="302" ht="14.25" customHeight="1">
      <c r="B302" s="227"/>
      <c r="C302" s="288"/>
      <c r="D302" s="288"/>
      <c r="E302" s="288"/>
      <c r="F302" s="288"/>
      <c r="G302" s="288"/>
      <c r="H302" s="288"/>
      <c r="I302" s="288"/>
      <c r="J302" s="288"/>
      <c r="K302" s="288"/>
      <c r="L302" s="288"/>
      <c r="M302" s="288"/>
      <c r="N302" s="288"/>
      <c r="O302" s="288"/>
    </row>
    <row r="303" ht="14.25" customHeight="1">
      <c r="B303" s="227"/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  <c r="O303" s="288"/>
    </row>
    <row r="304" ht="14.25" customHeight="1">
      <c r="B304" s="227"/>
      <c r="C304" s="288"/>
      <c r="D304" s="288"/>
      <c r="E304" s="288"/>
      <c r="F304" s="288"/>
      <c r="G304" s="288"/>
      <c r="H304" s="288"/>
      <c r="I304" s="288"/>
      <c r="J304" s="288"/>
      <c r="K304" s="288"/>
      <c r="L304" s="288"/>
      <c r="M304" s="288"/>
      <c r="N304" s="288"/>
      <c r="O304" s="288"/>
    </row>
    <row r="305" ht="14.25" customHeight="1">
      <c r="B305" s="227"/>
      <c r="C305" s="288"/>
      <c r="D305" s="288"/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88"/>
    </row>
    <row r="306" ht="14.25" customHeight="1">
      <c r="B306" s="227"/>
      <c r="C306" s="288"/>
      <c r="D306" s="288"/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88"/>
    </row>
    <row r="307" ht="14.25" customHeight="1">
      <c r="B307" s="227"/>
      <c r="C307" s="288"/>
      <c r="D307" s="288"/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88"/>
    </row>
    <row r="308" ht="14.25" customHeight="1">
      <c r="B308" s="227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</row>
    <row r="309" ht="14.25" customHeight="1">
      <c r="B309" s="227"/>
      <c r="C309" s="288"/>
      <c r="D309" s="288"/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88"/>
    </row>
    <row r="310" ht="14.25" customHeight="1">
      <c r="B310" s="227"/>
      <c r="C310" s="288"/>
      <c r="D310" s="288"/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88"/>
    </row>
    <row r="311" ht="14.25" customHeight="1">
      <c r="B311" s="227"/>
      <c r="C311" s="288"/>
      <c r="D311" s="288"/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88"/>
    </row>
    <row r="312" ht="14.25" customHeight="1">
      <c r="B312" s="227"/>
      <c r="C312" s="288"/>
      <c r="D312" s="288"/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88"/>
    </row>
    <row r="313" ht="14.25" customHeight="1">
      <c r="B313" s="227"/>
      <c r="C313" s="288"/>
      <c r="D313" s="288"/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88"/>
    </row>
    <row r="314" ht="14.25" customHeight="1">
      <c r="B314" s="227"/>
      <c r="C314" s="288"/>
      <c r="D314" s="288"/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88"/>
    </row>
    <row r="315" ht="14.25" customHeight="1">
      <c r="B315" s="227"/>
      <c r="C315" s="288"/>
      <c r="D315" s="288"/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88"/>
    </row>
    <row r="316" ht="14.25" customHeight="1">
      <c r="B316" s="227"/>
      <c r="C316" s="288"/>
      <c r="D316" s="288"/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88"/>
    </row>
    <row r="317" ht="14.25" customHeight="1">
      <c r="B317" s="227"/>
      <c r="C317" s="288"/>
      <c r="D317" s="288"/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88"/>
    </row>
    <row r="318" ht="14.25" customHeight="1">
      <c r="B318" s="227"/>
      <c r="C318" s="288"/>
      <c r="D318" s="288"/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88"/>
    </row>
    <row r="319" ht="14.25" customHeight="1">
      <c r="B319" s="227"/>
      <c r="C319" s="288"/>
      <c r="D319" s="288"/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88"/>
    </row>
    <row r="320" ht="14.25" customHeight="1">
      <c r="B320" s="227"/>
      <c r="C320" s="288"/>
      <c r="D320" s="288"/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88"/>
    </row>
    <row r="321" ht="14.25" customHeight="1">
      <c r="B321" s="227"/>
      <c r="C321" s="288"/>
      <c r="D321" s="288"/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88"/>
    </row>
    <row r="322" ht="14.25" customHeight="1">
      <c r="B322" s="227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</row>
    <row r="323" ht="14.25" customHeight="1">
      <c r="B323" s="227"/>
      <c r="C323" s="288"/>
      <c r="D323" s="288"/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88"/>
    </row>
    <row r="324" ht="14.25" customHeight="1">
      <c r="B324" s="227"/>
      <c r="C324" s="288"/>
      <c r="D324" s="288"/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88"/>
    </row>
    <row r="325" ht="14.25" customHeight="1">
      <c r="B325" s="227"/>
      <c r="C325" s="28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88"/>
    </row>
    <row r="326" ht="14.25" customHeight="1">
      <c r="B326" s="227"/>
      <c r="C326" s="288"/>
      <c r="D326" s="288"/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88"/>
    </row>
    <row r="327" ht="14.25" customHeight="1">
      <c r="B327" s="227"/>
      <c r="C327" s="288"/>
      <c r="D327" s="288"/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88"/>
    </row>
    <row r="328" ht="14.25" customHeight="1">
      <c r="B328" s="227"/>
      <c r="C328" s="288"/>
      <c r="D328" s="288"/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88"/>
    </row>
    <row r="329" ht="14.25" customHeight="1">
      <c r="B329" s="227"/>
      <c r="C329" s="28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88"/>
    </row>
    <row r="330" ht="14.25" customHeight="1">
      <c r="B330" s="227"/>
      <c r="C330" s="288"/>
      <c r="D330" s="288"/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88"/>
    </row>
    <row r="331" ht="14.25" customHeight="1">
      <c r="B331" s="227"/>
      <c r="C331" s="288"/>
      <c r="D331" s="288"/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88"/>
    </row>
    <row r="332" ht="14.25" customHeight="1">
      <c r="B332" s="227"/>
      <c r="C332" s="288"/>
      <c r="D332" s="288"/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88"/>
    </row>
    <row r="333" ht="14.25" customHeight="1">
      <c r="B333" s="227"/>
      <c r="C333" s="288"/>
      <c r="D333" s="288"/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88"/>
    </row>
    <row r="334" ht="14.25" customHeight="1">
      <c r="B334" s="227"/>
      <c r="C334" s="288"/>
      <c r="D334" s="288"/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88"/>
    </row>
    <row r="335" ht="14.25" customHeight="1">
      <c r="B335" s="227"/>
      <c r="C335" s="288"/>
      <c r="D335" s="288"/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88"/>
    </row>
    <row r="336" ht="14.25" customHeight="1">
      <c r="B336" s="227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</row>
    <row r="337" ht="14.25" customHeight="1">
      <c r="B337" s="227"/>
      <c r="C337" s="288"/>
      <c r="D337" s="288"/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88"/>
    </row>
    <row r="338" ht="14.25" customHeight="1">
      <c r="B338" s="227"/>
      <c r="C338" s="288"/>
      <c r="D338" s="288"/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88"/>
    </row>
    <row r="339" ht="14.25" customHeight="1">
      <c r="B339" s="227"/>
      <c r="C339" s="288"/>
      <c r="D339" s="288"/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88"/>
    </row>
    <row r="340" ht="14.25" customHeight="1">
      <c r="B340" s="227"/>
      <c r="C340" s="288"/>
      <c r="D340" s="288"/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88"/>
    </row>
    <row r="341" ht="14.25" customHeight="1">
      <c r="B341" s="227"/>
      <c r="C341" s="288"/>
      <c r="D341" s="288"/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88"/>
    </row>
    <row r="342" ht="14.25" customHeight="1">
      <c r="B342" s="227"/>
      <c r="C342" s="288"/>
      <c r="D342" s="288"/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88"/>
    </row>
    <row r="343" ht="14.25" customHeight="1">
      <c r="B343" s="227"/>
      <c r="C343" s="288"/>
      <c r="D343" s="288"/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88"/>
    </row>
    <row r="344" ht="14.25" customHeight="1">
      <c r="B344" s="227"/>
      <c r="C344" s="288"/>
      <c r="D344" s="288"/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88"/>
    </row>
    <row r="345" ht="14.25" customHeight="1">
      <c r="B345" s="227"/>
      <c r="C345" s="288"/>
      <c r="D345" s="288"/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88"/>
    </row>
    <row r="346" ht="14.25" customHeight="1">
      <c r="B346" s="227"/>
      <c r="C346" s="28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88"/>
    </row>
    <row r="347" ht="14.25" customHeight="1">
      <c r="B347" s="227"/>
      <c r="C347" s="288"/>
      <c r="D347" s="288"/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</row>
    <row r="348" ht="14.25" customHeight="1">
      <c r="B348" s="227"/>
      <c r="C348" s="288"/>
      <c r="D348" s="288"/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88"/>
    </row>
    <row r="349" ht="14.25" customHeight="1">
      <c r="B349" s="227"/>
      <c r="C349" s="288"/>
      <c r="D349" s="288"/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88"/>
    </row>
    <row r="350" ht="14.25" customHeight="1">
      <c r="B350" s="227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</row>
    <row r="351" ht="14.25" customHeight="1">
      <c r="B351" s="227"/>
      <c r="C351" s="288"/>
      <c r="D351" s="288"/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88"/>
    </row>
    <row r="352" ht="14.25" customHeight="1">
      <c r="B352" s="227"/>
      <c r="C352" s="288"/>
      <c r="D352" s="288"/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88"/>
    </row>
    <row r="353" ht="14.25" customHeight="1">
      <c r="B353" s="227"/>
      <c r="C353" s="288"/>
      <c r="D353" s="288"/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88"/>
    </row>
    <row r="354" ht="14.25" customHeight="1">
      <c r="B354" s="227"/>
      <c r="C354" s="288"/>
      <c r="D354" s="288"/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88"/>
    </row>
    <row r="355" ht="14.25" customHeight="1">
      <c r="B355" s="227"/>
      <c r="C355" s="288"/>
      <c r="D355" s="288"/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88"/>
    </row>
    <row r="356" ht="14.25" customHeight="1">
      <c r="B356" s="227"/>
      <c r="C356" s="288"/>
      <c r="D356" s="288"/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88"/>
    </row>
    <row r="357" ht="14.25" customHeight="1">
      <c r="B357" s="227"/>
      <c r="C357" s="288"/>
      <c r="D357" s="288"/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88"/>
    </row>
    <row r="358" ht="14.25" customHeight="1">
      <c r="B358" s="227"/>
      <c r="C358" s="288"/>
      <c r="D358" s="288"/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88"/>
    </row>
    <row r="359" ht="14.25" customHeight="1">
      <c r="B359" s="227"/>
      <c r="C359" s="288"/>
      <c r="D359" s="288"/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88"/>
    </row>
    <row r="360" ht="14.25" customHeight="1">
      <c r="B360" s="227"/>
      <c r="C360" s="288"/>
      <c r="D360" s="288"/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88"/>
    </row>
    <row r="361" ht="14.25" customHeight="1">
      <c r="B361" s="227"/>
      <c r="C361" s="288"/>
      <c r="D361" s="288"/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88"/>
    </row>
    <row r="362" ht="14.25" customHeight="1">
      <c r="B362" s="227"/>
      <c r="C362" s="288"/>
      <c r="D362" s="288"/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88"/>
    </row>
    <row r="363" ht="14.25" customHeight="1">
      <c r="B363" s="227"/>
      <c r="C363" s="288"/>
      <c r="D363" s="288"/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88"/>
    </row>
    <row r="364" ht="14.25" customHeight="1">
      <c r="B364" s="227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</row>
    <row r="365" ht="14.25" customHeight="1">
      <c r="B365" s="227"/>
      <c r="C365" s="288"/>
      <c r="D365" s="288"/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88"/>
    </row>
    <row r="366" ht="14.25" customHeight="1">
      <c r="B366" s="227"/>
      <c r="C366" s="288"/>
      <c r="D366" s="288"/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88"/>
    </row>
    <row r="367" ht="14.25" customHeight="1">
      <c r="B367" s="227"/>
      <c r="C367" s="288"/>
      <c r="D367" s="288"/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88"/>
    </row>
    <row r="368" ht="14.25" customHeight="1">
      <c r="B368" s="227"/>
      <c r="C368" s="288"/>
      <c r="D368" s="288"/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88"/>
    </row>
    <row r="369" ht="14.25" customHeight="1">
      <c r="B369" s="227"/>
      <c r="C369" s="288"/>
      <c r="D369" s="288"/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88"/>
    </row>
    <row r="370" ht="14.25" customHeight="1">
      <c r="B370" s="227"/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</row>
    <row r="371" ht="14.25" customHeight="1">
      <c r="B371" s="227"/>
      <c r="C371" s="288"/>
      <c r="D371" s="288"/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88"/>
    </row>
    <row r="372" ht="14.25" customHeight="1">
      <c r="B372" s="227"/>
      <c r="C372" s="288"/>
      <c r="D372" s="288"/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88"/>
    </row>
    <row r="373" ht="14.25" customHeight="1">
      <c r="B373" s="227"/>
      <c r="C373" s="288"/>
      <c r="D373" s="288"/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88"/>
    </row>
    <row r="374" ht="14.25" customHeight="1">
      <c r="B374" s="227"/>
      <c r="C374" s="288"/>
      <c r="D374" s="288"/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88"/>
    </row>
    <row r="375" ht="14.25" customHeight="1">
      <c r="B375" s="227"/>
      <c r="C375" s="288"/>
      <c r="D375" s="288"/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88"/>
    </row>
    <row r="376" ht="14.25" customHeight="1">
      <c r="B376" s="227"/>
      <c r="C376" s="288"/>
      <c r="D376" s="288"/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88"/>
    </row>
    <row r="377" ht="14.25" customHeight="1">
      <c r="B377" s="227"/>
      <c r="C377" s="288"/>
      <c r="D377" s="288"/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88"/>
    </row>
    <row r="378" ht="14.25" customHeight="1">
      <c r="B378" s="227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</row>
    <row r="379" ht="14.25" customHeight="1">
      <c r="B379" s="227"/>
      <c r="C379" s="288"/>
      <c r="D379" s="288"/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88"/>
    </row>
    <row r="380" ht="14.25" customHeight="1">
      <c r="B380" s="227"/>
      <c r="C380" s="288"/>
      <c r="D380" s="288"/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88"/>
    </row>
    <row r="381" ht="14.25" customHeight="1">
      <c r="B381" s="227"/>
      <c r="C381" s="288"/>
      <c r="D381" s="288"/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88"/>
    </row>
    <row r="382" ht="14.25" customHeight="1">
      <c r="B382" s="227"/>
      <c r="C382" s="288"/>
      <c r="D382" s="288"/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88"/>
    </row>
    <row r="383" ht="14.25" customHeight="1">
      <c r="B383" s="227"/>
      <c r="C383" s="288"/>
      <c r="D383" s="288"/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88"/>
    </row>
    <row r="384" ht="14.25" customHeight="1">
      <c r="B384" s="227"/>
      <c r="C384" s="288"/>
      <c r="D384" s="288"/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88"/>
    </row>
    <row r="385" ht="14.25" customHeight="1">
      <c r="B385" s="227"/>
      <c r="C385" s="288"/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</row>
    <row r="386" ht="14.25" customHeight="1">
      <c r="B386" s="227"/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</row>
    <row r="387" ht="14.25" customHeight="1">
      <c r="B387" s="227"/>
      <c r="C387" s="288"/>
      <c r="D387" s="288"/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88"/>
    </row>
    <row r="388" ht="14.25" customHeight="1">
      <c r="B388" s="227"/>
      <c r="C388" s="288"/>
      <c r="D388" s="288"/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88"/>
    </row>
    <row r="389" ht="14.25" customHeight="1">
      <c r="B389" s="227"/>
      <c r="C389" s="288"/>
      <c r="D389" s="288"/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88"/>
    </row>
    <row r="390" ht="14.25" customHeight="1">
      <c r="B390" s="227"/>
      <c r="C390" s="288"/>
      <c r="D390" s="288"/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88"/>
    </row>
    <row r="391" ht="14.25" customHeight="1">
      <c r="B391" s="227"/>
      <c r="C391" s="288"/>
      <c r="D391" s="288"/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88"/>
    </row>
    <row r="392" ht="14.25" customHeight="1">
      <c r="B392" s="227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</row>
    <row r="393" ht="14.25" customHeight="1">
      <c r="B393" s="227"/>
      <c r="C393" s="288"/>
      <c r="D393" s="288"/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88"/>
    </row>
    <row r="394" ht="14.25" customHeight="1">
      <c r="B394" s="227"/>
      <c r="C394" s="288"/>
      <c r="D394" s="288"/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88"/>
    </row>
    <row r="395" ht="14.25" customHeight="1">
      <c r="B395" s="227"/>
      <c r="C395" s="288"/>
      <c r="D395" s="288"/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88"/>
    </row>
    <row r="396" ht="14.25" customHeight="1">
      <c r="B396" s="227"/>
      <c r="C396" s="288"/>
      <c r="D396" s="288"/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88"/>
    </row>
    <row r="397" ht="14.25" customHeight="1">
      <c r="B397" s="227"/>
      <c r="C397" s="288"/>
      <c r="D397" s="288"/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88"/>
    </row>
    <row r="398" ht="14.25" customHeight="1">
      <c r="B398" s="227"/>
      <c r="C398" s="288"/>
      <c r="D398" s="288"/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88"/>
    </row>
    <row r="399" ht="14.25" customHeight="1">
      <c r="B399" s="227"/>
      <c r="C399" s="288"/>
      <c r="D399" s="288"/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88"/>
    </row>
    <row r="400" ht="14.25" customHeight="1">
      <c r="B400" s="227"/>
      <c r="C400" s="288"/>
      <c r="D400" s="288"/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88"/>
    </row>
    <row r="401" ht="14.25" customHeight="1">
      <c r="B401" s="227"/>
      <c r="C401" s="288"/>
      <c r="D401" s="288"/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88"/>
    </row>
    <row r="402" ht="14.25" customHeight="1">
      <c r="B402" s="227"/>
      <c r="C402" s="288"/>
      <c r="D402" s="288"/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88"/>
    </row>
    <row r="403" ht="14.25" customHeight="1">
      <c r="B403" s="227"/>
      <c r="C403" s="288"/>
      <c r="D403" s="288"/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88"/>
    </row>
    <row r="404" ht="14.25" customHeight="1">
      <c r="B404" s="227"/>
      <c r="C404" s="288"/>
      <c r="D404" s="288"/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88"/>
    </row>
    <row r="405" ht="14.25" customHeight="1">
      <c r="B405" s="227"/>
      <c r="C405" s="288"/>
      <c r="D405" s="288"/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88"/>
    </row>
    <row r="406" ht="14.25" customHeight="1">
      <c r="B406" s="227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</row>
    <row r="407" ht="14.25" customHeight="1">
      <c r="B407" s="227"/>
      <c r="C407" s="288"/>
      <c r="D407" s="288"/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88"/>
    </row>
    <row r="408" ht="14.25" customHeight="1">
      <c r="B408" s="227"/>
      <c r="C408" s="288"/>
      <c r="D408" s="288"/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88"/>
    </row>
    <row r="409" ht="14.25" customHeight="1">
      <c r="B409" s="227"/>
      <c r="C409" s="288"/>
      <c r="D409" s="288"/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88"/>
    </row>
    <row r="410" ht="14.25" customHeight="1">
      <c r="B410" s="227"/>
      <c r="C410" s="288"/>
      <c r="D410" s="288"/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88"/>
    </row>
    <row r="411" ht="14.25" customHeight="1">
      <c r="B411" s="227"/>
      <c r="C411" s="288"/>
      <c r="D411" s="288"/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88"/>
    </row>
    <row r="412" ht="14.25" customHeight="1">
      <c r="B412" s="227"/>
      <c r="C412" s="288"/>
      <c r="D412" s="288"/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88"/>
    </row>
    <row r="413" ht="14.25" customHeight="1">
      <c r="B413" s="227"/>
      <c r="C413" s="288"/>
      <c r="D413" s="288"/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88"/>
    </row>
    <row r="414" ht="14.25" customHeight="1">
      <c r="B414" s="227"/>
      <c r="C414" s="288"/>
      <c r="D414" s="288"/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88"/>
    </row>
    <row r="415" ht="14.25" customHeight="1">
      <c r="B415" s="227"/>
      <c r="C415" s="288"/>
      <c r="D415" s="288"/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88"/>
    </row>
    <row r="416" ht="14.25" customHeight="1">
      <c r="B416" s="227"/>
      <c r="C416" s="288"/>
      <c r="D416" s="288"/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88"/>
    </row>
    <row r="417" ht="14.25" customHeight="1">
      <c r="B417" s="227"/>
      <c r="C417" s="288"/>
      <c r="D417" s="288"/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88"/>
    </row>
    <row r="418" ht="14.25" customHeight="1">
      <c r="B418" s="227"/>
      <c r="C418" s="288"/>
      <c r="D418" s="288"/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88"/>
    </row>
    <row r="419" ht="14.25" customHeight="1">
      <c r="B419" s="227"/>
      <c r="C419" s="288"/>
      <c r="D419" s="288"/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88"/>
    </row>
    <row r="420" ht="14.25" customHeight="1">
      <c r="B420" s="227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</row>
    <row r="421" ht="14.25" customHeight="1">
      <c r="B421" s="227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88"/>
    </row>
    <row r="422" ht="14.25" customHeight="1">
      <c r="B422" s="227"/>
      <c r="C422" s="288"/>
      <c r="D422" s="288"/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88"/>
    </row>
    <row r="423" ht="14.25" customHeight="1">
      <c r="B423" s="227"/>
      <c r="C423" s="288"/>
      <c r="D423" s="288"/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88"/>
    </row>
    <row r="424" ht="14.25" customHeight="1">
      <c r="B424" s="227"/>
      <c r="C424" s="288"/>
      <c r="D424" s="288"/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88"/>
    </row>
    <row r="425" ht="14.25" customHeight="1">
      <c r="B425" s="227"/>
      <c r="C425" s="288"/>
      <c r="D425" s="288"/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88"/>
    </row>
    <row r="426" ht="14.25" customHeight="1">
      <c r="B426" s="227"/>
      <c r="C426" s="288"/>
      <c r="D426" s="288"/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88"/>
    </row>
    <row r="427" ht="14.25" customHeight="1">
      <c r="B427" s="227"/>
      <c r="C427" s="288"/>
      <c r="D427" s="288"/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88"/>
    </row>
    <row r="428" ht="14.25" customHeight="1">
      <c r="B428" s="227"/>
      <c r="C428" s="288"/>
      <c r="D428" s="288"/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88"/>
    </row>
    <row r="429" ht="14.25" customHeight="1">
      <c r="B429" s="227"/>
      <c r="C429" s="288"/>
      <c r="D429" s="288"/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88"/>
    </row>
    <row r="430" ht="14.25" customHeight="1">
      <c r="B430" s="227"/>
      <c r="C430" s="288"/>
      <c r="D430" s="288"/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88"/>
    </row>
    <row r="431" ht="14.25" customHeight="1">
      <c r="B431" s="227"/>
      <c r="C431" s="288"/>
      <c r="D431" s="288"/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88"/>
    </row>
    <row r="432" ht="14.25" customHeight="1">
      <c r="B432" s="227"/>
      <c r="C432" s="288"/>
      <c r="D432" s="288"/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88"/>
    </row>
    <row r="433" ht="14.25" customHeight="1">
      <c r="B433" s="227"/>
      <c r="C433" s="288"/>
      <c r="D433" s="288"/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88"/>
    </row>
    <row r="434" ht="14.25" customHeight="1">
      <c r="B434" s="227"/>
      <c r="C434" s="288"/>
      <c r="D434" s="288"/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88"/>
    </row>
    <row r="435" ht="14.25" customHeight="1">
      <c r="B435" s="227"/>
      <c r="C435" s="288"/>
      <c r="D435" s="288"/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88"/>
    </row>
    <row r="436" ht="14.25" customHeight="1">
      <c r="B436" s="227"/>
      <c r="C436" s="288"/>
      <c r="D436" s="288"/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88"/>
    </row>
    <row r="437" ht="14.25" customHeight="1">
      <c r="B437" s="227"/>
      <c r="C437" s="288"/>
      <c r="D437" s="288"/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88"/>
    </row>
    <row r="438" ht="14.25" customHeight="1">
      <c r="B438" s="227"/>
      <c r="C438" s="288"/>
      <c r="D438" s="288"/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88"/>
    </row>
    <row r="439" ht="14.25" customHeight="1">
      <c r="B439" s="227"/>
      <c r="C439" s="288"/>
      <c r="D439" s="288"/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88"/>
    </row>
    <row r="440" ht="14.25" customHeight="1">
      <c r="B440" s="227"/>
      <c r="C440" s="288"/>
      <c r="D440" s="288"/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88"/>
    </row>
    <row r="441" ht="14.25" customHeight="1">
      <c r="B441" s="227"/>
      <c r="C441" s="288"/>
      <c r="D441" s="288"/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88"/>
    </row>
    <row r="442" ht="14.25" customHeight="1">
      <c r="B442" s="227"/>
      <c r="C442" s="288"/>
      <c r="D442" s="288"/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88"/>
    </row>
    <row r="443" ht="14.25" customHeight="1">
      <c r="B443" s="227"/>
      <c r="C443" s="288"/>
      <c r="D443" s="288"/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88"/>
    </row>
    <row r="444" ht="14.25" customHeight="1">
      <c r="B444" s="227"/>
      <c r="C444" s="288"/>
      <c r="D444" s="288"/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88"/>
    </row>
    <row r="445" ht="14.25" customHeight="1">
      <c r="B445" s="227"/>
      <c r="C445" s="288"/>
      <c r="D445" s="288"/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88"/>
    </row>
    <row r="446" ht="14.25" customHeight="1">
      <c r="B446" s="227"/>
      <c r="C446" s="288"/>
      <c r="D446" s="288"/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88"/>
    </row>
    <row r="447" ht="14.25" customHeight="1">
      <c r="B447" s="227"/>
      <c r="C447" s="288"/>
      <c r="D447" s="288"/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88"/>
    </row>
    <row r="448" ht="14.25" customHeight="1">
      <c r="B448" s="227"/>
      <c r="C448" s="288"/>
      <c r="D448" s="288"/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88"/>
    </row>
    <row r="449" ht="14.25" customHeight="1">
      <c r="B449" s="227"/>
      <c r="C449" s="288"/>
      <c r="D449" s="288"/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88"/>
    </row>
    <row r="450" ht="14.25" customHeight="1">
      <c r="B450" s="227"/>
      <c r="C450" s="288"/>
      <c r="D450" s="288"/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88"/>
    </row>
    <row r="451" ht="14.25" customHeight="1">
      <c r="B451" s="227"/>
      <c r="C451" s="288"/>
      <c r="D451" s="288"/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88"/>
    </row>
    <row r="452" ht="14.25" customHeight="1">
      <c r="B452" s="227"/>
      <c r="C452" s="288"/>
      <c r="D452" s="288"/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88"/>
    </row>
    <row r="453" ht="14.25" customHeight="1">
      <c r="B453" s="227"/>
      <c r="C453" s="288"/>
      <c r="D453" s="288"/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88"/>
    </row>
    <row r="454" ht="14.25" customHeight="1">
      <c r="B454" s="227"/>
      <c r="C454" s="288"/>
      <c r="D454" s="288"/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88"/>
    </row>
    <row r="455" ht="14.25" customHeight="1">
      <c r="B455" s="227"/>
      <c r="C455" s="288"/>
      <c r="D455" s="288"/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88"/>
    </row>
    <row r="456" ht="14.25" customHeight="1">
      <c r="B456" s="227"/>
      <c r="C456" s="288"/>
      <c r="D456" s="288"/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88"/>
    </row>
    <row r="457" ht="14.25" customHeight="1">
      <c r="B457" s="227"/>
      <c r="C457" s="288"/>
      <c r="D457" s="288"/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88"/>
    </row>
    <row r="458" ht="14.25" customHeight="1">
      <c r="B458" s="227"/>
      <c r="C458" s="288"/>
      <c r="D458" s="288"/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88"/>
    </row>
    <row r="459" ht="14.25" customHeight="1">
      <c r="B459" s="227"/>
      <c r="C459" s="288"/>
      <c r="D459" s="288"/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88"/>
    </row>
    <row r="460" ht="14.25" customHeight="1">
      <c r="B460" s="227"/>
      <c r="C460" s="288"/>
      <c r="D460" s="288"/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88"/>
    </row>
    <row r="461" ht="14.25" customHeight="1">
      <c r="B461" s="227"/>
      <c r="C461" s="288"/>
      <c r="D461" s="288"/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88"/>
    </row>
    <row r="462" ht="14.25" customHeight="1">
      <c r="B462" s="227"/>
      <c r="C462" s="288"/>
      <c r="D462" s="288"/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88"/>
    </row>
    <row r="463" ht="14.25" customHeight="1">
      <c r="B463" s="227"/>
      <c r="C463" s="288"/>
      <c r="D463" s="288"/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88"/>
    </row>
    <row r="464" ht="14.25" customHeight="1">
      <c r="B464" s="227"/>
      <c r="C464" s="288"/>
      <c r="D464" s="288"/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88"/>
    </row>
    <row r="465" ht="14.25" customHeight="1">
      <c r="B465" s="227"/>
      <c r="C465" s="288"/>
      <c r="D465" s="288"/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88"/>
    </row>
    <row r="466" ht="14.25" customHeight="1">
      <c r="B466" s="227"/>
      <c r="C466" s="288"/>
      <c r="D466" s="288"/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88"/>
    </row>
    <row r="467" ht="14.25" customHeight="1">
      <c r="B467" s="227"/>
      <c r="C467" s="288"/>
      <c r="D467" s="288"/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88"/>
    </row>
    <row r="468" ht="14.25" customHeight="1">
      <c r="B468" s="227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88"/>
    </row>
    <row r="469" ht="14.25" customHeight="1">
      <c r="B469" s="227"/>
      <c r="C469" s="288"/>
      <c r="D469" s="288"/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88"/>
    </row>
    <row r="470" ht="14.25" customHeight="1">
      <c r="B470" s="227"/>
      <c r="C470" s="288"/>
      <c r="D470" s="288"/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88"/>
    </row>
    <row r="471" ht="14.25" customHeight="1">
      <c r="B471" s="227"/>
      <c r="C471" s="288"/>
      <c r="D471" s="288"/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88"/>
    </row>
    <row r="472" ht="14.25" customHeight="1">
      <c r="B472" s="227"/>
      <c r="C472" s="288"/>
      <c r="D472" s="288"/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88"/>
    </row>
    <row r="473" ht="14.25" customHeight="1">
      <c r="B473" s="227"/>
      <c r="C473" s="288"/>
      <c r="D473" s="288"/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88"/>
    </row>
    <row r="474" ht="14.25" customHeight="1">
      <c r="B474" s="227"/>
      <c r="C474" s="288"/>
      <c r="D474" s="288"/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88"/>
    </row>
    <row r="475" ht="14.25" customHeight="1">
      <c r="B475" s="227"/>
      <c r="C475" s="288"/>
      <c r="D475" s="288"/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88"/>
    </row>
    <row r="476" ht="14.25" customHeight="1">
      <c r="B476" s="227"/>
      <c r="C476" s="288"/>
      <c r="D476" s="288"/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88"/>
    </row>
    <row r="477" ht="14.25" customHeight="1">
      <c r="B477" s="227"/>
      <c r="C477" s="288"/>
      <c r="D477" s="288"/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88"/>
    </row>
    <row r="478" ht="14.25" customHeight="1">
      <c r="B478" s="227"/>
      <c r="C478" s="288"/>
      <c r="D478" s="288"/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88"/>
    </row>
    <row r="479" ht="14.25" customHeight="1">
      <c r="B479" s="227"/>
      <c r="C479" s="288"/>
      <c r="D479" s="288"/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88"/>
    </row>
    <row r="480" ht="14.25" customHeight="1">
      <c r="B480" s="227"/>
      <c r="C480" s="288"/>
      <c r="D480" s="288"/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88"/>
    </row>
    <row r="481" ht="14.25" customHeight="1">
      <c r="B481" s="227"/>
      <c r="C481" s="288"/>
      <c r="D481" s="288"/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88"/>
    </row>
    <row r="482" ht="14.25" customHeight="1">
      <c r="B482" s="227"/>
      <c r="C482" s="288"/>
      <c r="D482" s="288"/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88"/>
    </row>
    <row r="483" ht="14.25" customHeight="1">
      <c r="B483" s="227"/>
      <c r="C483" s="288"/>
      <c r="D483" s="288"/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88"/>
    </row>
    <row r="484" ht="14.25" customHeight="1">
      <c r="B484" s="227"/>
      <c r="C484" s="288"/>
      <c r="D484" s="288"/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88"/>
    </row>
    <row r="485" ht="14.25" customHeight="1">
      <c r="B485" s="227"/>
      <c r="C485" s="288"/>
      <c r="D485" s="288"/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88"/>
    </row>
    <row r="486" ht="14.25" customHeight="1">
      <c r="B486" s="227"/>
      <c r="C486" s="288"/>
      <c r="D486" s="288"/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88"/>
    </row>
    <row r="487" ht="14.25" customHeight="1">
      <c r="B487" s="227"/>
      <c r="C487" s="288"/>
      <c r="D487" s="288"/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88"/>
    </row>
    <row r="488" ht="14.25" customHeight="1">
      <c r="B488" s="227"/>
      <c r="C488" s="288"/>
      <c r="D488" s="288"/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88"/>
    </row>
    <row r="489" ht="14.25" customHeight="1">
      <c r="B489" s="227"/>
      <c r="C489" s="288"/>
      <c r="D489" s="288"/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88"/>
    </row>
    <row r="490" ht="14.25" customHeight="1">
      <c r="B490" s="227"/>
      <c r="C490" s="288"/>
      <c r="D490" s="288"/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88"/>
    </row>
    <row r="491" ht="14.25" customHeight="1">
      <c r="B491" s="227"/>
      <c r="C491" s="288"/>
      <c r="D491" s="288"/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88"/>
    </row>
    <row r="492" ht="14.25" customHeight="1">
      <c r="B492" s="227"/>
      <c r="C492" s="288"/>
      <c r="D492" s="288"/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88"/>
    </row>
    <row r="493" ht="14.25" customHeight="1">
      <c r="B493" s="227"/>
      <c r="C493" s="288"/>
      <c r="D493" s="288"/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88"/>
    </row>
    <row r="494" ht="14.25" customHeight="1">
      <c r="B494" s="227"/>
      <c r="C494" s="288"/>
      <c r="D494" s="288"/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88"/>
    </row>
    <row r="495" ht="14.25" customHeight="1">
      <c r="B495" s="227"/>
      <c r="C495" s="288"/>
      <c r="D495" s="288"/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88"/>
    </row>
    <row r="496" ht="14.25" customHeight="1">
      <c r="B496" s="227"/>
      <c r="C496" s="288"/>
      <c r="D496" s="288"/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88"/>
    </row>
    <row r="497" ht="14.25" customHeight="1">
      <c r="B497" s="227"/>
      <c r="C497" s="288"/>
      <c r="D497" s="288"/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88"/>
    </row>
    <row r="498" ht="14.25" customHeight="1">
      <c r="B498" s="227"/>
      <c r="C498" s="288"/>
      <c r="D498" s="288"/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88"/>
    </row>
    <row r="499" ht="14.25" customHeight="1">
      <c r="B499" s="227"/>
      <c r="C499" s="288"/>
      <c r="D499" s="288"/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88"/>
    </row>
    <row r="500" ht="14.25" customHeight="1">
      <c r="B500" s="227"/>
      <c r="C500" s="288"/>
      <c r="D500" s="288"/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88"/>
    </row>
    <row r="501" ht="14.25" customHeight="1">
      <c r="B501" s="227"/>
      <c r="C501" s="288"/>
      <c r="D501" s="288"/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88"/>
    </row>
    <row r="502" ht="14.25" customHeight="1">
      <c r="B502" s="227"/>
      <c r="C502" s="288"/>
      <c r="D502" s="288"/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88"/>
    </row>
    <row r="503" ht="14.25" customHeight="1">
      <c r="B503" s="227"/>
      <c r="C503" s="288"/>
      <c r="D503" s="288"/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88"/>
    </row>
    <row r="504" ht="14.25" customHeight="1">
      <c r="B504" s="227"/>
      <c r="C504" s="288"/>
      <c r="D504" s="288"/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88"/>
    </row>
    <row r="505" ht="14.25" customHeight="1">
      <c r="B505" s="227"/>
      <c r="C505" s="288"/>
      <c r="D505" s="288"/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88"/>
    </row>
    <row r="506" ht="14.25" customHeight="1">
      <c r="B506" s="227"/>
      <c r="C506" s="288"/>
      <c r="D506" s="288"/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88"/>
    </row>
    <row r="507" ht="14.25" customHeight="1">
      <c r="B507" s="227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88"/>
    </row>
    <row r="508" ht="14.25" customHeight="1">
      <c r="B508" s="227"/>
      <c r="C508" s="288"/>
      <c r="D508" s="288"/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88"/>
    </row>
    <row r="509" ht="14.25" customHeight="1">
      <c r="B509" s="227"/>
      <c r="C509" s="288"/>
      <c r="D509" s="288"/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88"/>
    </row>
    <row r="510" ht="14.25" customHeight="1">
      <c r="B510" s="227"/>
      <c r="C510" s="288"/>
      <c r="D510" s="288"/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88"/>
    </row>
    <row r="511" ht="14.25" customHeight="1">
      <c r="B511" s="227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88"/>
    </row>
    <row r="512" ht="14.25" customHeight="1">
      <c r="B512" s="227"/>
      <c r="C512" s="288"/>
      <c r="D512" s="288"/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88"/>
    </row>
    <row r="513" ht="14.25" customHeight="1">
      <c r="B513" s="227"/>
      <c r="C513" s="288"/>
      <c r="D513" s="288"/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88"/>
    </row>
    <row r="514" ht="14.25" customHeight="1">
      <c r="B514" s="227"/>
      <c r="C514" s="288"/>
      <c r="D514" s="288"/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88"/>
    </row>
    <row r="515" ht="14.25" customHeight="1">
      <c r="B515" s="227"/>
      <c r="C515" s="288"/>
      <c r="D515" s="288"/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88"/>
    </row>
    <row r="516" ht="14.25" customHeight="1">
      <c r="B516" s="227"/>
      <c r="C516" s="288"/>
      <c r="D516" s="288"/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88"/>
    </row>
    <row r="517" ht="14.25" customHeight="1">
      <c r="B517" s="227"/>
      <c r="C517" s="288"/>
      <c r="D517" s="288"/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88"/>
    </row>
    <row r="518" ht="14.25" customHeight="1">
      <c r="B518" s="227"/>
      <c r="C518" s="288"/>
      <c r="D518" s="288"/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88"/>
    </row>
    <row r="519" ht="14.25" customHeight="1">
      <c r="B519" s="227"/>
      <c r="C519" s="288"/>
      <c r="D519" s="288"/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88"/>
    </row>
    <row r="520" ht="14.25" customHeight="1">
      <c r="B520" s="227"/>
      <c r="C520" s="288"/>
      <c r="D520" s="288"/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88"/>
    </row>
    <row r="521" ht="14.25" customHeight="1">
      <c r="B521" s="227"/>
      <c r="C521" s="288"/>
      <c r="D521" s="288"/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88"/>
    </row>
    <row r="522" ht="14.25" customHeight="1">
      <c r="B522" s="227"/>
      <c r="C522" s="288"/>
      <c r="D522" s="288"/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88"/>
    </row>
    <row r="523" ht="14.25" customHeight="1">
      <c r="B523" s="227"/>
      <c r="C523" s="288"/>
      <c r="D523" s="288"/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88"/>
    </row>
    <row r="524" ht="14.25" customHeight="1">
      <c r="B524" s="227"/>
      <c r="C524" s="288"/>
      <c r="D524" s="288"/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88"/>
    </row>
    <row r="525" ht="14.25" customHeight="1">
      <c r="B525" s="227"/>
      <c r="C525" s="288"/>
      <c r="D525" s="288"/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88"/>
    </row>
    <row r="526" ht="14.25" customHeight="1">
      <c r="B526" s="227"/>
      <c r="C526" s="288"/>
      <c r="D526" s="288"/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88"/>
    </row>
    <row r="527" ht="14.25" customHeight="1">
      <c r="B527" s="227"/>
      <c r="C527" s="288"/>
      <c r="D527" s="288"/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88"/>
    </row>
    <row r="528" ht="14.25" customHeight="1">
      <c r="B528" s="227"/>
      <c r="C528" s="288"/>
      <c r="D528" s="288"/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88"/>
    </row>
    <row r="529" ht="14.25" customHeight="1">
      <c r="B529" s="227"/>
      <c r="C529" s="288"/>
      <c r="D529" s="288"/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88"/>
    </row>
    <row r="530" ht="14.25" customHeight="1">
      <c r="B530" s="227"/>
      <c r="C530" s="288"/>
      <c r="D530" s="288"/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88"/>
    </row>
    <row r="531" ht="14.25" customHeight="1">
      <c r="B531" s="227"/>
      <c r="C531" s="288"/>
      <c r="D531" s="288"/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88"/>
    </row>
    <row r="532" ht="14.25" customHeight="1">
      <c r="B532" s="227"/>
      <c r="C532" s="288"/>
      <c r="D532" s="288"/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88"/>
    </row>
    <row r="533" ht="14.25" customHeight="1">
      <c r="B533" s="227"/>
      <c r="C533" s="288"/>
      <c r="D533" s="288"/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88"/>
    </row>
    <row r="534" ht="14.25" customHeight="1">
      <c r="B534" s="227"/>
      <c r="C534" s="288"/>
      <c r="D534" s="288"/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88"/>
    </row>
    <row r="535" ht="14.25" customHeight="1">
      <c r="B535" s="227"/>
      <c r="C535" s="288"/>
      <c r="D535" s="288"/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88"/>
    </row>
    <row r="536" ht="14.25" customHeight="1">
      <c r="B536" s="227"/>
      <c r="C536" s="288"/>
      <c r="D536" s="288"/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88"/>
    </row>
    <row r="537" ht="14.25" customHeight="1">
      <c r="B537" s="227"/>
      <c r="C537" s="288"/>
      <c r="D537" s="288"/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88"/>
    </row>
    <row r="538" ht="14.25" customHeight="1">
      <c r="B538" s="227"/>
      <c r="C538" s="288"/>
      <c r="D538" s="288"/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88"/>
    </row>
    <row r="539" ht="14.25" customHeight="1">
      <c r="B539" s="227"/>
      <c r="C539" s="288"/>
      <c r="D539" s="288"/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88"/>
    </row>
    <row r="540" ht="14.25" customHeight="1">
      <c r="B540" s="227"/>
      <c r="C540" s="288"/>
      <c r="D540" s="288"/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88"/>
    </row>
    <row r="541" ht="14.25" customHeight="1">
      <c r="B541" s="227"/>
      <c r="C541" s="288"/>
      <c r="D541" s="288"/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88"/>
    </row>
    <row r="542" ht="14.25" customHeight="1">
      <c r="B542" s="227"/>
      <c r="C542" s="288"/>
      <c r="D542" s="288"/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88"/>
    </row>
    <row r="543" ht="14.25" customHeight="1">
      <c r="B543" s="227"/>
      <c r="C543" s="288"/>
      <c r="D543" s="288"/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88"/>
    </row>
    <row r="544" ht="14.25" customHeight="1">
      <c r="B544" s="227"/>
      <c r="C544" s="288"/>
      <c r="D544" s="288"/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88"/>
    </row>
    <row r="545" ht="14.25" customHeight="1">
      <c r="B545" s="227"/>
      <c r="C545" s="288"/>
      <c r="D545" s="288"/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88"/>
    </row>
    <row r="546" ht="14.25" customHeight="1">
      <c r="B546" s="227"/>
      <c r="C546" s="288"/>
      <c r="D546" s="288"/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88"/>
    </row>
    <row r="547" ht="14.25" customHeight="1">
      <c r="B547" s="227"/>
      <c r="C547" s="288"/>
      <c r="D547" s="288"/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88"/>
    </row>
    <row r="548" ht="14.25" customHeight="1">
      <c r="B548" s="227"/>
      <c r="C548" s="288"/>
      <c r="D548" s="288"/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88"/>
    </row>
    <row r="549" ht="14.25" customHeight="1">
      <c r="B549" s="227"/>
      <c r="C549" s="288"/>
      <c r="D549" s="288"/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88"/>
    </row>
    <row r="550" ht="14.25" customHeight="1">
      <c r="B550" s="227"/>
      <c r="C550" s="288"/>
      <c r="D550" s="288"/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88"/>
    </row>
    <row r="551" ht="14.25" customHeight="1">
      <c r="B551" s="227"/>
      <c r="C551" s="288"/>
      <c r="D551" s="288"/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88"/>
    </row>
    <row r="552" ht="14.25" customHeight="1">
      <c r="B552" s="227"/>
      <c r="C552" s="288"/>
      <c r="D552" s="288"/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88"/>
    </row>
    <row r="553" ht="14.25" customHeight="1">
      <c r="B553" s="227"/>
      <c r="C553" s="288"/>
      <c r="D553" s="288"/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88"/>
    </row>
    <row r="554" ht="14.25" customHeight="1">
      <c r="B554" s="227"/>
      <c r="C554" s="288"/>
      <c r="D554" s="288"/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88"/>
    </row>
    <row r="555" ht="14.25" customHeight="1">
      <c r="B555" s="227"/>
      <c r="C555" s="288"/>
      <c r="D555" s="288"/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88"/>
    </row>
    <row r="556" ht="14.25" customHeight="1">
      <c r="B556" s="227"/>
      <c r="C556" s="288"/>
      <c r="D556" s="288"/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88"/>
    </row>
    <row r="557" ht="14.25" customHeight="1">
      <c r="B557" s="227"/>
      <c r="C557" s="288"/>
      <c r="D557" s="288"/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88"/>
    </row>
    <row r="558" ht="14.25" customHeight="1">
      <c r="B558" s="227"/>
      <c r="C558" s="288"/>
      <c r="D558" s="288"/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88"/>
    </row>
    <row r="559" ht="14.25" customHeight="1">
      <c r="B559" s="227"/>
      <c r="C559" s="288"/>
      <c r="D559" s="288"/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88"/>
    </row>
    <row r="560" ht="14.25" customHeight="1">
      <c r="B560" s="227"/>
      <c r="C560" s="288"/>
      <c r="D560" s="288"/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88"/>
    </row>
    <row r="561" ht="14.25" customHeight="1">
      <c r="B561" s="227"/>
      <c r="C561" s="288"/>
      <c r="D561" s="288"/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88"/>
    </row>
    <row r="562" ht="14.25" customHeight="1">
      <c r="B562" s="227"/>
      <c r="C562" s="288"/>
      <c r="D562" s="288"/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88"/>
    </row>
    <row r="563" ht="14.25" customHeight="1">
      <c r="B563" s="227"/>
      <c r="C563" s="288"/>
      <c r="D563" s="288"/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88"/>
    </row>
    <row r="564" ht="14.25" customHeight="1">
      <c r="B564" s="227"/>
      <c r="C564" s="288"/>
      <c r="D564" s="288"/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88"/>
    </row>
    <row r="565" ht="14.25" customHeight="1">
      <c r="B565" s="227"/>
      <c r="C565" s="288"/>
      <c r="D565" s="288"/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88"/>
    </row>
    <row r="566" ht="14.25" customHeight="1">
      <c r="B566" s="227"/>
      <c r="C566" s="288"/>
      <c r="D566" s="288"/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88"/>
    </row>
    <row r="567" ht="14.25" customHeight="1">
      <c r="B567" s="227"/>
      <c r="C567" s="288"/>
      <c r="D567" s="288"/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88"/>
    </row>
    <row r="568" ht="14.25" customHeight="1">
      <c r="B568" s="227"/>
      <c r="C568" s="288"/>
      <c r="D568" s="288"/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88"/>
    </row>
    <row r="569" ht="14.25" customHeight="1">
      <c r="B569" s="227"/>
      <c r="C569" s="288"/>
      <c r="D569" s="288"/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88"/>
    </row>
    <row r="570" ht="14.25" customHeight="1">
      <c r="B570" s="227"/>
      <c r="C570" s="288"/>
      <c r="D570" s="288"/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88"/>
    </row>
    <row r="571" ht="14.25" customHeight="1">
      <c r="B571" s="227"/>
      <c r="C571" s="288"/>
      <c r="D571" s="288"/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88"/>
    </row>
    <row r="572" ht="14.25" customHeight="1">
      <c r="B572" s="227"/>
      <c r="C572" s="288"/>
      <c r="D572" s="288"/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88"/>
    </row>
    <row r="573" ht="14.25" customHeight="1">
      <c r="B573" s="227"/>
      <c r="C573" s="288"/>
      <c r="D573" s="288"/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88"/>
    </row>
    <row r="574" ht="14.25" customHeight="1">
      <c r="B574" s="227"/>
      <c r="C574" s="288"/>
      <c r="D574" s="288"/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88"/>
    </row>
    <row r="575" ht="14.25" customHeight="1">
      <c r="B575" s="227"/>
      <c r="C575" s="288"/>
      <c r="D575" s="288"/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88"/>
    </row>
    <row r="576" ht="14.25" customHeight="1">
      <c r="B576" s="227"/>
      <c r="C576" s="288"/>
      <c r="D576" s="288"/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88"/>
    </row>
    <row r="577" ht="14.25" customHeight="1">
      <c r="B577" s="227"/>
      <c r="C577" s="288"/>
      <c r="D577" s="288"/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88"/>
    </row>
    <row r="578" ht="14.25" customHeight="1">
      <c r="B578" s="227"/>
      <c r="C578" s="288"/>
      <c r="D578" s="288"/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88"/>
    </row>
    <row r="579" ht="14.25" customHeight="1">
      <c r="B579" s="227"/>
      <c r="C579" s="288"/>
      <c r="D579" s="288"/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88"/>
    </row>
    <row r="580" ht="14.25" customHeight="1">
      <c r="B580" s="227"/>
      <c r="C580" s="288"/>
      <c r="D580" s="288"/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88"/>
    </row>
    <row r="581" ht="14.25" customHeight="1">
      <c r="B581" s="227"/>
      <c r="C581" s="288"/>
      <c r="D581" s="288"/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88"/>
    </row>
    <row r="582" ht="14.25" customHeight="1">
      <c r="B582" s="227"/>
      <c r="C582" s="288"/>
      <c r="D582" s="288"/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88"/>
    </row>
    <row r="583" ht="14.25" customHeight="1">
      <c r="B583" s="227"/>
      <c r="C583" s="288"/>
      <c r="D583" s="288"/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88"/>
    </row>
    <row r="584" ht="14.25" customHeight="1">
      <c r="B584" s="227"/>
      <c r="C584" s="288"/>
      <c r="D584" s="288"/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88"/>
    </row>
    <row r="585" ht="14.25" customHeight="1">
      <c r="B585" s="227"/>
      <c r="C585" s="288"/>
      <c r="D585" s="288"/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88"/>
    </row>
    <row r="586" ht="14.25" customHeight="1">
      <c r="B586" s="227"/>
      <c r="C586" s="288"/>
      <c r="D586" s="288"/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88"/>
    </row>
    <row r="587" ht="14.25" customHeight="1">
      <c r="B587" s="227"/>
      <c r="C587" s="288"/>
      <c r="D587" s="288"/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88"/>
    </row>
    <row r="588" ht="14.25" customHeight="1">
      <c r="B588" s="227"/>
      <c r="C588" s="288"/>
      <c r="D588" s="288"/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88"/>
    </row>
    <row r="589" ht="14.25" customHeight="1">
      <c r="B589" s="227"/>
      <c r="C589" s="288"/>
      <c r="D589" s="288"/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88"/>
    </row>
    <row r="590" ht="14.25" customHeight="1">
      <c r="B590" s="227"/>
      <c r="C590" s="288"/>
      <c r="D590" s="288"/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88"/>
    </row>
    <row r="591" ht="14.25" customHeight="1">
      <c r="B591" s="227"/>
      <c r="C591" s="288"/>
      <c r="D591" s="288"/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88"/>
    </row>
    <row r="592" ht="14.25" customHeight="1">
      <c r="B592" s="227"/>
      <c r="C592" s="288"/>
      <c r="D592" s="288"/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88"/>
    </row>
    <row r="593" ht="14.25" customHeight="1">
      <c r="B593" s="227"/>
      <c r="C593" s="288"/>
      <c r="D593" s="288"/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88"/>
    </row>
    <row r="594" ht="14.25" customHeight="1">
      <c r="B594" s="227"/>
      <c r="C594" s="288"/>
      <c r="D594" s="288"/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88"/>
    </row>
    <row r="595" ht="14.25" customHeight="1">
      <c r="B595" s="227"/>
      <c r="C595" s="288"/>
      <c r="D595" s="288"/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88"/>
    </row>
    <row r="596" ht="14.25" customHeight="1">
      <c r="B596" s="227"/>
      <c r="C596" s="288"/>
      <c r="D596" s="288"/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88"/>
    </row>
    <row r="597" ht="14.25" customHeight="1">
      <c r="B597" s="227"/>
      <c r="C597" s="288"/>
      <c r="D597" s="288"/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88"/>
    </row>
    <row r="598" ht="14.25" customHeight="1">
      <c r="B598" s="227"/>
      <c r="C598" s="288"/>
      <c r="D598" s="288"/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88"/>
    </row>
    <row r="599" ht="14.25" customHeight="1">
      <c r="B599" s="227"/>
      <c r="C599" s="288"/>
      <c r="D599" s="288"/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88"/>
    </row>
    <row r="600" ht="14.25" customHeight="1">
      <c r="B600" s="227"/>
      <c r="C600" s="288"/>
      <c r="D600" s="288"/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88"/>
    </row>
    <row r="601" ht="14.25" customHeight="1">
      <c r="B601" s="227"/>
      <c r="C601" s="288"/>
      <c r="D601" s="288"/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88"/>
    </row>
    <row r="602" ht="14.25" customHeight="1">
      <c r="B602" s="227"/>
      <c r="C602" s="288"/>
      <c r="D602" s="288"/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88"/>
    </row>
    <row r="603" ht="14.25" customHeight="1">
      <c r="B603" s="227"/>
      <c r="C603" s="288"/>
      <c r="D603" s="288"/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88"/>
    </row>
    <row r="604" ht="14.25" customHeight="1">
      <c r="B604" s="227"/>
      <c r="C604" s="288"/>
      <c r="D604" s="288"/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88"/>
    </row>
    <row r="605" ht="14.25" customHeight="1">
      <c r="B605" s="227"/>
      <c r="C605" s="288"/>
      <c r="D605" s="288"/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88"/>
    </row>
    <row r="606" ht="14.25" customHeight="1">
      <c r="B606" s="227"/>
      <c r="C606" s="288"/>
      <c r="D606" s="288"/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88"/>
    </row>
    <row r="607" ht="14.25" customHeight="1">
      <c r="B607" s="227"/>
      <c r="C607" s="288"/>
      <c r="D607" s="288"/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88"/>
    </row>
    <row r="608" ht="14.25" customHeight="1">
      <c r="B608" s="227"/>
      <c r="C608" s="288"/>
      <c r="D608" s="288"/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88"/>
    </row>
    <row r="609" ht="14.25" customHeight="1">
      <c r="B609" s="227"/>
      <c r="C609" s="288"/>
      <c r="D609" s="288"/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88"/>
    </row>
    <row r="610" ht="14.25" customHeight="1">
      <c r="B610" s="227"/>
      <c r="C610" s="288"/>
      <c r="D610" s="288"/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88"/>
    </row>
    <row r="611" ht="14.25" customHeight="1">
      <c r="B611" s="227"/>
      <c r="C611" s="288"/>
      <c r="D611" s="288"/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88"/>
    </row>
    <row r="612" ht="14.25" customHeight="1">
      <c r="B612" s="227"/>
      <c r="C612" s="288"/>
      <c r="D612" s="288"/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88"/>
    </row>
    <row r="613" ht="14.25" customHeight="1">
      <c r="B613" s="227"/>
      <c r="C613" s="288"/>
      <c r="D613" s="288"/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88"/>
    </row>
    <row r="614" ht="14.25" customHeight="1">
      <c r="B614" s="227"/>
      <c r="C614" s="288"/>
      <c r="D614" s="288"/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88"/>
    </row>
    <row r="615" ht="14.25" customHeight="1">
      <c r="B615" s="227"/>
      <c r="C615" s="288"/>
      <c r="D615" s="288"/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88"/>
    </row>
    <row r="616" ht="14.25" customHeight="1">
      <c r="B616" s="227"/>
      <c r="C616" s="288"/>
      <c r="D616" s="288"/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88"/>
    </row>
    <row r="617" ht="14.25" customHeight="1">
      <c r="B617" s="227"/>
      <c r="C617" s="288"/>
      <c r="D617" s="288"/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88"/>
    </row>
    <row r="618" ht="14.25" customHeight="1">
      <c r="B618" s="227"/>
      <c r="C618" s="288"/>
      <c r="D618" s="288"/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88"/>
    </row>
    <row r="619" ht="14.25" customHeight="1">
      <c r="B619" s="227"/>
      <c r="C619" s="288"/>
      <c r="D619" s="288"/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88"/>
    </row>
    <row r="620" ht="14.25" customHeight="1">
      <c r="B620" s="227"/>
      <c r="C620" s="288"/>
      <c r="D620" s="288"/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88"/>
    </row>
    <row r="621" ht="14.25" customHeight="1">
      <c r="B621" s="227"/>
      <c r="C621" s="288"/>
      <c r="D621" s="288"/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88"/>
    </row>
    <row r="622" ht="14.25" customHeight="1">
      <c r="B622" s="227"/>
      <c r="C622" s="288"/>
      <c r="D622" s="288"/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88"/>
    </row>
    <row r="623" ht="14.25" customHeight="1">
      <c r="B623" s="227"/>
      <c r="C623" s="288"/>
      <c r="D623" s="288"/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88"/>
    </row>
    <row r="624" ht="14.25" customHeight="1">
      <c r="B624" s="227"/>
      <c r="C624" s="288"/>
      <c r="D624" s="288"/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88"/>
    </row>
    <row r="625" ht="14.25" customHeight="1">
      <c r="B625" s="227"/>
      <c r="C625" s="288"/>
      <c r="D625" s="288"/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88"/>
    </row>
    <row r="626" ht="14.25" customHeight="1">
      <c r="B626" s="227"/>
      <c r="C626" s="288"/>
      <c r="D626" s="288"/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88"/>
    </row>
    <row r="627" ht="14.25" customHeight="1">
      <c r="B627" s="227"/>
      <c r="C627" s="288"/>
      <c r="D627" s="288"/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88"/>
    </row>
    <row r="628" ht="14.25" customHeight="1">
      <c r="B628" s="227"/>
      <c r="C628" s="288"/>
      <c r="D628" s="288"/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88"/>
    </row>
    <row r="629" ht="14.25" customHeight="1">
      <c r="B629" s="227"/>
      <c r="C629" s="288"/>
      <c r="D629" s="288"/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88"/>
    </row>
    <row r="630" ht="14.25" customHeight="1">
      <c r="B630" s="227"/>
      <c r="C630" s="288"/>
      <c r="D630" s="288"/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88"/>
    </row>
    <row r="631" ht="14.25" customHeight="1">
      <c r="B631" s="227"/>
      <c r="C631" s="288"/>
      <c r="D631" s="288"/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88"/>
    </row>
    <row r="632" ht="14.25" customHeight="1">
      <c r="B632" s="227"/>
      <c r="C632" s="288"/>
      <c r="D632" s="288"/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88"/>
    </row>
    <row r="633" ht="14.25" customHeight="1">
      <c r="B633" s="227"/>
      <c r="C633" s="288"/>
      <c r="D633" s="288"/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88"/>
    </row>
    <row r="634" ht="14.25" customHeight="1">
      <c r="B634" s="227"/>
      <c r="C634" s="288"/>
      <c r="D634" s="288"/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88"/>
    </row>
    <row r="635" ht="14.25" customHeight="1">
      <c r="B635" s="227"/>
      <c r="C635" s="288"/>
      <c r="D635" s="288"/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88"/>
    </row>
    <row r="636" ht="14.25" customHeight="1">
      <c r="B636" s="227"/>
      <c r="C636" s="288"/>
      <c r="D636" s="288"/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88"/>
    </row>
    <row r="637" ht="14.25" customHeight="1">
      <c r="B637" s="227"/>
      <c r="C637" s="288"/>
      <c r="D637" s="288"/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88"/>
    </row>
    <row r="638" ht="14.25" customHeight="1">
      <c r="B638" s="227"/>
      <c r="C638" s="288"/>
      <c r="D638" s="288"/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88"/>
    </row>
    <row r="639" ht="14.25" customHeight="1">
      <c r="B639" s="227"/>
      <c r="C639" s="288"/>
      <c r="D639" s="288"/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88"/>
    </row>
    <row r="640" ht="14.25" customHeight="1">
      <c r="B640" s="227"/>
      <c r="C640" s="288"/>
      <c r="D640" s="288"/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88"/>
    </row>
    <row r="641" ht="14.25" customHeight="1">
      <c r="B641" s="227"/>
      <c r="C641" s="288"/>
      <c r="D641" s="288"/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88"/>
    </row>
    <row r="642" ht="14.25" customHeight="1">
      <c r="B642" s="227"/>
      <c r="C642" s="288"/>
      <c r="D642" s="288"/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88"/>
    </row>
    <row r="643" ht="14.25" customHeight="1">
      <c r="B643" s="227"/>
      <c r="C643" s="288"/>
      <c r="D643" s="288"/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88"/>
    </row>
    <row r="644" ht="14.25" customHeight="1">
      <c r="B644" s="227"/>
      <c r="C644" s="288"/>
      <c r="D644" s="288"/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88"/>
    </row>
    <row r="645" ht="14.25" customHeight="1">
      <c r="B645" s="227"/>
      <c r="C645" s="288"/>
      <c r="D645" s="288"/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88"/>
    </row>
    <row r="646" ht="14.25" customHeight="1">
      <c r="B646" s="227"/>
      <c r="C646" s="288"/>
      <c r="D646" s="288"/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88"/>
    </row>
    <row r="647" ht="14.25" customHeight="1">
      <c r="B647" s="227"/>
      <c r="C647" s="288"/>
      <c r="D647" s="288"/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88"/>
    </row>
    <row r="648" ht="14.25" customHeight="1">
      <c r="B648" s="227"/>
      <c r="C648" s="288"/>
      <c r="D648" s="288"/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88"/>
    </row>
    <row r="649" ht="14.25" customHeight="1">
      <c r="B649" s="227"/>
      <c r="C649" s="288"/>
      <c r="D649" s="288"/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88"/>
    </row>
    <row r="650" ht="14.25" customHeight="1">
      <c r="B650" s="227"/>
      <c r="C650" s="288"/>
      <c r="D650" s="288"/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88"/>
    </row>
    <row r="651" ht="14.25" customHeight="1">
      <c r="B651" s="227"/>
      <c r="C651" s="288"/>
      <c r="D651" s="288"/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88"/>
    </row>
    <row r="652" ht="14.25" customHeight="1">
      <c r="B652" s="227"/>
      <c r="C652" s="288"/>
      <c r="D652" s="288"/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88"/>
    </row>
    <row r="653" ht="14.25" customHeight="1">
      <c r="B653" s="227"/>
      <c r="C653" s="288"/>
      <c r="D653" s="288"/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88"/>
    </row>
    <row r="654" ht="14.25" customHeight="1">
      <c r="B654" s="227"/>
      <c r="C654" s="288"/>
      <c r="D654" s="288"/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88"/>
    </row>
    <row r="655" ht="14.25" customHeight="1">
      <c r="B655" s="227"/>
      <c r="C655" s="288"/>
      <c r="D655" s="288"/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88"/>
    </row>
    <row r="656" ht="14.25" customHeight="1">
      <c r="B656" s="227"/>
      <c r="C656" s="288"/>
      <c r="D656" s="288"/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88"/>
    </row>
    <row r="657" ht="14.25" customHeight="1">
      <c r="B657" s="227"/>
      <c r="C657" s="288"/>
      <c r="D657" s="288"/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88"/>
    </row>
    <row r="658" ht="14.25" customHeight="1">
      <c r="B658" s="227"/>
      <c r="C658" s="288"/>
      <c r="D658" s="288"/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88"/>
    </row>
    <row r="659" ht="14.25" customHeight="1">
      <c r="B659" s="227"/>
      <c r="C659" s="288"/>
      <c r="D659" s="288"/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88"/>
    </row>
    <row r="660" ht="14.25" customHeight="1">
      <c r="B660" s="227"/>
      <c r="C660" s="288"/>
      <c r="D660" s="288"/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88"/>
    </row>
    <row r="661" ht="14.25" customHeight="1">
      <c r="B661" s="227"/>
      <c r="C661" s="288"/>
      <c r="D661" s="288"/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88"/>
    </row>
    <row r="662" ht="14.25" customHeight="1">
      <c r="B662" s="227"/>
      <c r="C662" s="288"/>
      <c r="D662" s="288"/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88"/>
    </row>
    <row r="663" ht="14.25" customHeight="1">
      <c r="B663" s="227"/>
      <c r="C663" s="288"/>
      <c r="D663" s="288"/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88"/>
    </row>
    <row r="664" ht="14.25" customHeight="1">
      <c r="B664" s="227"/>
      <c r="C664" s="288"/>
      <c r="D664" s="288"/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88"/>
    </row>
    <row r="665" ht="14.25" customHeight="1">
      <c r="B665" s="227"/>
      <c r="C665" s="288"/>
      <c r="D665" s="288"/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88"/>
    </row>
    <row r="666" ht="14.25" customHeight="1">
      <c r="B666" s="227"/>
      <c r="C666" s="288"/>
      <c r="D666" s="288"/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88"/>
    </row>
    <row r="667" ht="14.25" customHeight="1">
      <c r="B667" s="227"/>
      <c r="C667" s="288"/>
      <c r="D667" s="288"/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88"/>
    </row>
    <row r="668" ht="14.25" customHeight="1">
      <c r="B668" s="227"/>
      <c r="C668" s="288"/>
      <c r="D668" s="288"/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88"/>
    </row>
    <row r="669" ht="14.25" customHeight="1">
      <c r="B669" s="227"/>
      <c r="C669" s="288"/>
      <c r="D669" s="288"/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88"/>
    </row>
    <row r="670" ht="14.25" customHeight="1">
      <c r="B670" s="227"/>
      <c r="C670" s="288"/>
      <c r="D670" s="288"/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88"/>
    </row>
    <row r="671" ht="14.25" customHeight="1">
      <c r="B671" s="227"/>
      <c r="C671" s="288"/>
      <c r="D671" s="288"/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88"/>
    </row>
    <row r="672" ht="14.25" customHeight="1">
      <c r="B672" s="227"/>
      <c r="C672" s="288"/>
      <c r="D672" s="288"/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88"/>
    </row>
    <row r="673" ht="14.25" customHeight="1">
      <c r="B673" s="227"/>
      <c r="C673" s="288"/>
      <c r="D673" s="288"/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88"/>
    </row>
    <row r="674" ht="14.25" customHeight="1">
      <c r="B674" s="227"/>
      <c r="C674" s="288"/>
      <c r="D674" s="288"/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88"/>
    </row>
    <row r="675" ht="14.25" customHeight="1">
      <c r="B675" s="227"/>
      <c r="C675" s="288"/>
      <c r="D675" s="288"/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88"/>
    </row>
    <row r="676" ht="14.25" customHeight="1">
      <c r="B676" s="227"/>
      <c r="C676" s="288"/>
      <c r="D676" s="288"/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88"/>
    </row>
    <row r="677" ht="14.25" customHeight="1">
      <c r="B677" s="227"/>
      <c r="C677" s="288"/>
      <c r="D677" s="288"/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88"/>
    </row>
    <row r="678" ht="14.25" customHeight="1">
      <c r="B678" s="227"/>
      <c r="C678" s="288"/>
      <c r="D678" s="288"/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88"/>
    </row>
    <row r="679" ht="14.25" customHeight="1">
      <c r="B679" s="227"/>
      <c r="C679" s="288"/>
      <c r="D679" s="288"/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88"/>
    </row>
    <row r="680" ht="14.25" customHeight="1">
      <c r="B680" s="227"/>
      <c r="C680" s="288"/>
      <c r="D680" s="288"/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88"/>
    </row>
    <row r="681" ht="14.25" customHeight="1">
      <c r="B681" s="227"/>
      <c r="C681" s="288"/>
      <c r="D681" s="288"/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88"/>
    </row>
    <row r="682" ht="14.25" customHeight="1">
      <c r="B682" s="227"/>
      <c r="C682" s="288"/>
      <c r="D682" s="288"/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88"/>
    </row>
    <row r="683" ht="14.25" customHeight="1">
      <c r="B683" s="227"/>
      <c r="C683" s="288"/>
      <c r="D683" s="288"/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88"/>
    </row>
    <row r="684" ht="14.25" customHeight="1">
      <c r="B684" s="227"/>
      <c r="C684" s="288"/>
      <c r="D684" s="288"/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88"/>
    </row>
    <row r="685" ht="14.25" customHeight="1">
      <c r="B685" s="227"/>
      <c r="C685" s="288"/>
      <c r="D685" s="288"/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88"/>
    </row>
    <row r="686" ht="14.25" customHeight="1">
      <c r="B686" s="227"/>
      <c r="C686" s="288"/>
      <c r="D686" s="288"/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88"/>
    </row>
    <row r="687" ht="14.25" customHeight="1">
      <c r="B687" s="227"/>
      <c r="C687" s="288"/>
      <c r="D687" s="288"/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88"/>
    </row>
    <row r="688" ht="14.25" customHeight="1">
      <c r="B688" s="227"/>
      <c r="C688" s="288"/>
      <c r="D688" s="288"/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88"/>
    </row>
    <row r="689" ht="14.25" customHeight="1">
      <c r="B689" s="227"/>
      <c r="C689" s="288"/>
      <c r="D689" s="288"/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88"/>
    </row>
    <row r="690" ht="14.25" customHeight="1">
      <c r="B690" s="227"/>
      <c r="C690" s="288"/>
      <c r="D690" s="288"/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88"/>
    </row>
    <row r="691" ht="14.25" customHeight="1">
      <c r="B691" s="227"/>
      <c r="C691" s="288"/>
      <c r="D691" s="288"/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88"/>
    </row>
    <row r="692" ht="14.25" customHeight="1">
      <c r="B692" s="227"/>
      <c r="C692" s="288"/>
      <c r="D692" s="288"/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88"/>
    </row>
    <row r="693" ht="14.25" customHeight="1">
      <c r="B693" s="227"/>
      <c r="C693" s="288"/>
      <c r="D693" s="288"/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88"/>
    </row>
    <row r="694" ht="14.25" customHeight="1">
      <c r="B694" s="227"/>
      <c r="C694" s="288"/>
      <c r="D694" s="288"/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88"/>
    </row>
    <row r="695" ht="14.25" customHeight="1">
      <c r="B695" s="227"/>
      <c r="C695" s="288"/>
      <c r="D695" s="288"/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88"/>
    </row>
    <row r="696" ht="14.25" customHeight="1">
      <c r="B696" s="227"/>
      <c r="C696" s="288"/>
      <c r="D696" s="288"/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88"/>
    </row>
    <row r="697" ht="14.25" customHeight="1">
      <c r="B697" s="227"/>
      <c r="C697" s="288"/>
      <c r="D697" s="288"/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88"/>
    </row>
    <row r="698" ht="14.25" customHeight="1">
      <c r="B698" s="227"/>
      <c r="C698" s="288"/>
      <c r="D698" s="288"/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88"/>
    </row>
    <row r="699" ht="14.25" customHeight="1">
      <c r="B699" s="227"/>
      <c r="C699" s="288"/>
      <c r="D699" s="288"/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88"/>
    </row>
    <row r="700" ht="14.25" customHeight="1">
      <c r="B700" s="227"/>
      <c r="C700" s="288"/>
      <c r="D700" s="288"/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88"/>
    </row>
    <row r="701" ht="14.25" customHeight="1">
      <c r="B701" s="227"/>
      <c r="C701" s="288"/>
      <c r="D701" s="288"/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88"/>
    </row>
    <row r="702" ht="14.25" customHeight="1">
      <c r="B702" s="227"/>
      <c r="C702" s="288"/>
      <c r="D702" s="288"/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88"/>
    </row>
    <row r="703" ht="14.25" customHeight="1">
      <c r="B703" s="227"/>
      <c r="C703" s="288"/>
      <c r="D703" s="288"/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88"/>
    </row>
    <row r="704" ht="14.25" customHeight="1">
      <c r="B704" s="227"/>
      <c r="C704" s="288"/>
      <c r="D704" s="288"/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88"/>
    </row>
    <row r="705" ht="14.25" customHeight="1">
      <c r="B705" s="227"/>
      <c r="C705" s="288"/>
      <c r="D705" s="288"/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88"/>
    </row>
    <row r="706" ht="14.25" customHeight="1">
      <c r="B706" s="227"/>
      <c r="C706" s="288"/>
      <c r="D706" s="288"/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88"/>
    </row>
    <row r="707" ht="14.25" customHeight="1">
      <c r="B707" s="227"/>
      <c r="C707" s="288"/>
      <c r="D707" s="288"/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88"/>
    </row>
    <row r="708" ht="14.25" customHeight="1">
      <c r="B708" s="227"/>
      <c r="C708" s="288"/>
      <c r="D708" s="288"/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88"/>
    </row>
    <row r="709" ht="14.25" customHeight="1">
      <c r="B709" s="227"/>
      <c r="C709" s="288"/>
      <c r="D709" s="288"/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88"/>
    </row>
    <row r="710" ht="14.25" customHeight="1">
      <c r="B710" s="227"/>
      <c r="C710" s="288"/>
      <c r="D710" s="288"/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88"/>
    </row>
    <row r="711" ht="14.25" customHeight="1">
      <c r="B711" s="227"/>
      <c r="C711" s="288"/>
      <c r="D711" s="288"/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88"/>
    </row>
    <row r="712" ht="14.25" customHeight="1">
      <c r="B712" s="227"/>
      <c r="C712" s="288"/>
      <c r="D712" s="288"/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88"/>
    </row>
    <row r="713" ht="14.25" customHeight="1">
      <c r="B713" s="227"/>
      <c r="C713" s="288"/>
      <c r="D713" s="288"/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88"/>
    </row>
    <row r="714" ht="14.25" customHeight="1">
      <c r="B714" s="227"/>
      <c r="C714" s="288"/>
      <c r="D714" s="288"/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88"/>
    </row>
    <row r="715" ht="14.25" customHeight="1">
      <c r="B715" s="227"/>
      <c r="C715" s="288"/>
      <c r="D715" s="288"/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88"/>
    </row>
    <row r="716" ht="14.25" customHeight="1">
      <c r="B716" s="227"/>
      <c r="C716" s="288"/>
      <c r="D716" s="288"/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88"/>
    </row>
    <row r="717" ht="14.25" customHeight="1">
      <c r="B717" s="227"/>
      <c r="C717" s="288"/>
      <c r="D717" s="288"/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88"/>
    </row>
    <row r="718" ht="14.25" customHeight="1">
      <c r="B718" s="227"/>
      <c r="C718" s="288"/>
      <c r="D718" s="288"/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88"/>
    </row>
    <row r="719" ht="14.25" customHeight="1">
      <c r="B719" s="227"/>
      <c r="C719" s="288"/>
      <c r="D719" s="288"/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88"/>
    </row>
    <row r="720" ht="14.25" customHeight="1">
      <c r="B720" s="227"/>
      <c r="C720" s="288"/>
      <c r="D720" s="288"/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88"/>
    </row>
    <row r="721" ht="14.25" customHeight="1">
      <c r="B721" s="227"/>
      <c r="C721" s="288"/>
      <c r="D721" s="288"/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88"/>
    </row>
    <row r="722" ht="14.25" customHeight="1">
      <c r="B722" s="227"/>
      <c r="C722" s="288"/>
      <c r="D722" s="288"/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88"/>
    </row>
    <row r="723" ht="14.25" customHeight="1">
      <c r="B723" s="227"/>
      <c r="C723" s="288"/>
      <c r="D723" s="288"/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88"/>
    </row>
    <row r="724" ht="14.25" customHeight="1">
      <c r="B724" s="227"/>
      <c r="C724" s="288"/>
      <c r="D724" s="288"/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88"/>
    </row>
    <row r="725" ht="14.25" customHeight="1">
      <c r="B725" s="227"/>
      <c r="C725" s="288"/>
      <c r="D725" s="288"/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88"/>
    </row>
    <row r="726" ht="14.25" customHeight="1">
      <c r="B726" s="227"/>
      <c r="C726" s="288"/>
      <c r="D726" s="288"/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88"/>
    </row>
    <row r="727" ht="14.25" customHeight="1">
      <c r="B727" s="227"/>
      <c r="C727" s="288"/>
      <c r="D727" s="288"/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88"/>
    </row>
    <row r="728" ht="14.25" customHeight="1">
      <c r="B728" s="227"/>
      <c r="C728" s="288"/>
      <c r="D728" s="288"/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88"/>
    </row>
    <row r="729" ht="14.25" customHeight="1">
      <c r="B729" s="227"/>
      <c r="C729" s="288"/>
      <c r="D729" s="288"/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88"/>
    </row>
    <row r="730" ht="14.25" customHeight="1">
      <c r="B730" s="227"/>
      <c r="C730" s="288"/>
      <c r="D730" s="288"/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88"/>
    </row>
    <row r="731" ht="14.25" customHeight="1">
      <c r="B731" s="227"/>
      <c r="C731" s="288"/>
      <c r="D731" s="288"/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88"/>
    </row>
    <row r="732" ht="14.25" customHeight="1">
      <c r="B732" s="227"/>
      <c r="C732" s="288"/>
      <c r="D732" s="288"/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88"/>
    </row>
    <row r="733" ht="14.25" customHeight="1">
      <c r="B733" s="227"/>
      <c r="C733" s="288"/>
      <c r="D733" s="288"/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88"/>
    </row>
    <row r="734" ht="14.25" customHeight="1">
      <c r="B734" s="227"/>
      <c r="C734" s="288"/>
      <c r="D734" s="288"/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88"/>
    </row>
    <row r="735" ht="14.25" customHeight="1">
      <c r="B735" s="227"/>
      <c r="C735" s="288"/>
      <c r="D735" s="288"/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88"/>
    </row>
    <row r="736" ht="14.25" customHeight="1">
      <c r="B736" s="227"/>
      <c r="C736" s="288"/>
      <c r="D736" s="288"/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88"/>
    </row>
    <row r="737" ht="14.25" customHeight="1">
      <c r="B737" s="227"/>
      <c r="C737" s="288"/>
      <c r="D737" s="288"/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88"/>
    </row>
    <row r="738" ht="14.25" customHeight="1">
      <c r="B738" s="227"/>
      <c r="C738" s="288"/>
      <c r="D738" s="288"/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88"/>
    </row>
    <row r="739" ht="14.25" customHeight="1">
      <c r="B739" s="227"/>
      <c r="C739" s="288"/>
      <c r="D739" s="288"/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88"/>
    </row>
    <row r="740" ht="14.25" customHeight="1">
      <c r="B740" s="227"/>
      <c r="C740" s="288"/>
      <c r="D740" s="288"/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88"/>
    </row>
    <row r="741" ht="14.25" customHeight="1">
      <c r="B741" s="227"/>
      <c r="C741" s="288"/>
      <c r="D741" s="288"/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88"/>
    </row>
    <row r="742" ht="14.25" customHeight="1">
      <c r="B742" s="227"/>
      <c r="C742" s="288"/>
      <c r="D742" s="288"/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88"/>
    </row>
    <row r="743" ht="14.25" customHeight="1">
      <c r="B743" s="227"/>
      <c r="C743" s="288"/>
      <c r="D743" s="288"/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88"/>
    </row>
    <row r="744" ht="14.25" customHeight="1">
      <c r="B744" s="227"/>
      <c r="C744" s="288"/>
      <c r="D744" s="288"/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88"/>
    </row>
    <row r="745" ht="14.25" customHeight="1">
      <c r="B745" s="227"/>
      <c r="C745" s="288"/>
      <c r="D745" s="288"/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88"/>
    </row>
    <row r="746" ht="14.25" customHeight="1">
      <c r="B746" s="227"/>
      <c r="C746" s="288"/>
      <c r="D746" s="288"/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88"/>
    </row>
    <row r="747" ht="14.25" customHeight="1">
      <c r="B747" s="227"/>
      <c r="C747" s="288"/>
      <c r="D747" s="288"/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88"/>
    </row>
    <row r="748" ht="14.25" customHeight="1">
      <c r="B748" s="227"/>
      <c r="C748" s="288"/>
      <c r="D748" s="288"/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88"/>
    </row>
    <row r="749" ht="14.25" customHeight="1">
      <c r="B749" s="227"/>
      <c r="C749" s="288"/>
      <c r="D749" s="288"/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88"/>
    </row>
    <row r="750" ht="14.25" customHeight="1">
      <c r="B750" s="227"/>
      <c r="C750" s="288"/>
      <c r="D750" s="288"/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88"/>
    </row>
    <row r="751" ht="14.25" customHeight="1">
      <c r="B751" s="227"/>
      <c r="C751" s="288"/>
      <c r="D751" s="288"/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88"/>
    </row>
    <row r="752" ht="14.25" customHeight="1">
      <c r="B752" s="227"/>
      <c r="C752" s="288"/>
      <c r="D752" s="288"/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88"/>
    </row>
    <row r="753" ht="14.25" customHeight="1">
      <c r="B753" s="227"/>
      <c r="C753" s="288"/>
      <c r="D753" s="288"/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88"/>
    </row>
    <row r="754" ht="14.25" customHeight="1">
      <c r="B754" s="227"/>
      <c r="C754" s="288"/>
      <c r="D754" s="288"/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88"/>
    </row>
    <row r="755" ht="14.25" customHeight="1">
      <c r="B755" s="227"/>
      <c r="C755" s="288"/>
      <c r="D755" s="288"/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88"/>
    </row>
    <row r="756" ht="14.25" customHeight="1">
      <c r="B756" s="227"/>
      <c r="C756" s="288"/>
      <c r="D756" s="288"/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88"/>
    </row>
    <row r="757" ht="14.25" customHeight="1">
      <c r="B757" s="227"/>
      <c r="C757" s="288"/>
      <c r="D757" s="288"/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88"/>
    </row>
    <row r="758" ht="14.25" customHeight="1">
      <c r="B758" s="227"/>
      <c r="C758" s="288"/>
      <c r="D758" s="288"/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88"/>
    </row>
    <row r="759" ht="14.25" customHeight="1">
      <c r="B759" s="227"/>
      <c r="C759" s="288"/>
      <c r="D759" s="288"/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88"/>
    </row>
    <row r="760" ht="14.25" customHeight="1">
      <c r="B760" s="227"/>
      <c r="C760" s="288"/>
      <c r="D760" s="288"/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88"/>
    </row>
    <row r="761" ht="14.25" customHeight="1">
      <c r="B761" s="227"/>
      <c r="C761" s="288"/>
      <c r="D761" s="288"/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88"/>
    </row>
    <row r="762" ht="14.25" customHeight="1">
      <c r="B762" s="227"/>
      <c r="C762" s="288"/>
      <c r="D762" s="288"/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88"/>
    </row>
    <row r="763" ht="14.25" customHeight="1">
      <c r="B763" s="227"/>
      <c r="C763" s="288"/>
      <c r="D763" s="288"/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88"/>
    </row>
    <row r="764" ht="14.25" customHeight="1">
      <c r="B764" s="227"/>
      <c r="C764" s="288"/>
      <c r="D764" s="288"/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88"/>
    </row>
    <row r="765" ht="14.25" customHeight="1">
      <c r="B765" s="227"/>
      <c r="C765" s="288"/>
      <c r="D765" s="288"/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88"/>
    </row>
    <row r="766" ht="14.25" customHeight="1">
      <c r="B766" s="227"/>
      <c r="C766" s="288"/>
      <c r="D766" s="288"/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88"/>
    </row>
    <row r="767" ht="14.25" customHeight="1">
      <c r="B767" s="227"/>
      <c r="C767" s="288"/>
      <c r="D767" s="288"/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88"/>
    </row>
    <row r="768" ht="14.25" customHeight="1">
      <c r="B768" s="227"/>
      <c r="C768" s="288"/>
      <c r="D768" s="288"/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88"/>
    </row>
    <row r="769" ht="14.25" customHeight="1">
      <c r="B769" s="227"/>
      <c r="C769" s="288"/>
      <c r="D769" s="288"/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88"/>
    </row>
    <row r="770" ht="14.25" customHeight="1">
      <c r="B770" s="227"/>
      <c r="C770" s="288"/>
      <c r="D770" s="288"/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88"/>
    </row>
    <row r="771" ht="14.25" customHeight="1">
      <c r="B771" s="227"/>
      <c r="C771" s="288"/>
      <c r="D771" s="288"/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88"/>
    </row>
    <row r="772" ht="14.25" customHeight="1">
      <c r="B772" s="227"/>
      <c r="C772" s="288"/>
      <c r="D772" s="288"/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88"/>
    </row>
    <row r="773" ht="14.25" customHeight="1">
      <c r="B773" s="227"/>
      <c r="C773" s="288"/>
      <c r="D773" s="288"/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88"/>
    </row>
    <row r="774" ht="14.25" customHeight="1">
      <c r="B774" s="227"/>
      <c r="C774" s="288"/>
      <c r="D774" s="288"/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88"/>
    </row>
    <row r="775" ht="14.25" customHeight="1">
      <c r="B775" s="227"/>
      <c r="C775" s="288"/>
      <c r="D775" s="288"/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88"/>
    </row>
    <row r="776" ht="14.25" customHeight="1">
      <c r="B776" s="227"/>
      <c r="C776" s="288"/>
      <c r="D776" s="288"/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88"/>
    </row>
    <row r="777" ht="14.25" customHeight="1">
      <c r="B777" s="227"/>
      <c r="C777" s="288"/>
      <c r="D777" s="288"/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88"/>
    </row>
    <row r="778" ht="14.25" customHeight="1">
      <c r="B778" s="227"/>
      <c r="C778" s="288"/>
      <c r="D778" s="288"/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88"/>
    </row>
    <row r="779" ht="14.25" customHeight="1">
      <c r="B779" s="227"/>
      <c r="C779" s="288"/>
      <c r="D779" s="288"/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88"/>
    </row>
    <row r="780" ht="14.25" customHeight="1">
      <c r="B780" s="227"/>
      <c r="C780" s="288"/>
      <c r="D780" s="288"/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88"/>
    </row>
    <row r="781" ht="14.25" customHeight="1">
      <c r="B781" s="227"/>
      <c r="C781" s="288"/>
      <c r="D781" s="288"/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88"/>
    </row>
    <row r="782" ht="14.25" customHeight="1">
      <c r="B782" s="227"/>
      <c r="C782" s="288"/>
      <c r="D782" s="288"/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88"/>
    </row>
    <row r="783" ht="14.25" customHeight="1">
      <c r="B783" s="227"/>
      <c r="C783" s="288"/>
      <c r="D783" s="288"/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88"/>
    </row>
    <row r="784" ht="14.25" customHeight="1">
      <c r="B784" s="227"/>
      <c r="C784" s="288"/>
      <c r="D784" s="288"/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88"/>
    </row>
    <row r="785" ht="14.25" customHeight="1">
      <c r="B785" s="227"/>
      <c r="C785" s="288"/>
      <c r="D785" s="288"/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88"/>
    </row>
    <row r="786" ht="14.25" customHeight="1">
      <c r="B786" s="227"/>
      <c r="C786" s="288"/>
      <c r="D786" s="288"/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88"/>
    </row>
    <row r="787" ht="14.25" customHeight="1">
      <c r="B787" s="227"/>
      <c r="C787" s="288"/>
      <c r="D787" s="288"/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88"/>
    </row>
    <row r="788" ht="14.25" customHeight="1">
      <c r="B788" s="227"/>
      <c r="C788" s="288"/>
      <c r="D788" s="288"/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88"/>
    </row>
    <row r="789" ht="14.25" customHeight="1">
      <c r="B789" s="227"/>
      <c r="C789" s="288"/>
      <c r="D789" s="288"/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88"/>
    </row>
    <row r="790" ht="14.25" customHeight="1">
      <c r="B790" s="227"/>
      <c r="C790" s="288"/>
      <c r="D790" s="288"/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88"/>
    </row>
    <row r="791" ht="14.25" customHeight="1">
      <c r="B791" s="227"/>
      <c r="C791" s="288"/>
      <c r="D791" s="288"/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88"/>
    </row>
    <row r="792" ht="14.25" customHeight="1">
      <c r="B792" s="227"/>
      <c r="C792" s="288"/>
      <c r="D792" s="288"/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88"/>
    </row>
    <row r="793" ht="14.25" customHeight="1">
      <c r="B793" s="227"/>
      <c r="C793" s="288"/>
      <c r="D793" s="288"/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88"/>
    </row>
    <row r="794" ht="14.25" customHeight="1">
      <c r="B794" s="227"/>
      <c r="C794" s="288"/>
      <c r="D794" s="288"/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88"/>
    </row>
    <row r="795" ht="14.25" customHeight="1">
      <c r="B795" s="227"/>
      <c r="C795" s="288"/>
      <c r="D795" s="288"/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88"/>
    </row>
    <row r="796" ht="14.25" customHeight="1">
      <c r="B796" s="227"/>
      <c r="C796" s="288"/>
      <c r="D796" s="288"/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88"/>
    </row>
    <row r="797" ht="14.25" customHeight="1">
      <c r="B797" s="227"/>
      <c r="C797" s="288"/>
      <c r="D797" s="288"/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88"/>
    </row>
    <row r="798" ht="14.25" customHeight="1">
      <c r="B798" s="227"/>
      <c r="C798" s="288"/>
      <c r="D798" s="288"/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88"/>
    </row>
    <row r="799" ht="14.25" customHeight="1">
      <c r="B799" s="227"/>
      <c r="C799" s="288"/>
      <c r="D799" s="288"/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88"/>
    </row>
    <row r="800" ht="14.25" customHeight="1">
      <c r="B800" s="227"/>
      <c r="C800" s="288"/>
      <c r="D800" s="288"/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88"/>
    </row>
    <row r="801" ht="14.25" customHeight="1">
      <c r="B801" s="227"/>
      <c r="C801" s="288"/>
      <c r="D801" s="288"/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88"/>
    </row>
    <row r="802" ht="14.25" customHeight="1">
      <c r="B802" s="227"/>
      <c r="C802" s="288"/>
      <c r="D802" s="288"/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88"/>
    </row>
    <row r="803" ht="14.25" customHeight="1">
      <c r="B803" s="227"/>
      <c r="C803" s="288"/>
      <c r="D803" s="288"/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88"/>
    </row>
    <row r="804" ht="14.25" customHeight="1">
      <c r="B804" s="227"/>
      <c r="C804" s="288"/>
      <c r="D804" s="288"/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88"/>
    </row>
    <row r="805" ht="14.25" customHeight="1">
      <c r="B805" s="227"/>
      <c r="C805" s="288"/>
      <c r="D805" s="288"/>
      <c r="E805" s="288"/>
      <c r="F805" s="288"/>
      <c r="G805" s="288"/>
      <c r="H805" s="288"/>
      <c r="I805" s="288"/>
      <c r="J805" s="288"/>
      <c r="K805" s="288"/>
      <c r="L805" s="288"/>
      <c r="M805" s="288"/>
      <c r="N805" s="288"/>
      <c r="O805" s="288"/>
    </row>
    <row r="806" ht="14.25" customHeight="1">
      <c r="B806" s="227"/>
      <c r="C806" s="288"/>
      <c r="D806" s="288"/>
      <c r="E806" s="288"/>
      <c r="F806" s="288"/>
      <c r="G806" s="288"/>
      <c r="H806" s="288"/>
      <c r="I806" s="288"/>
      <c r="J806" s="288"/>
      <c r="K806" s="288"/>
      <c r="L806" s="288"/>
      <c r="M806" s="288"/>
      <c r="N806" s="288"/>
      <c r="O806" s="288"/>
    </row>
    <row r="807" ht="14.25" customHeight="1">
      <c r="B807" s="227"/>
      <c r="C807" s="288"/>
      <c r="D807" s="288"/>
      <c r="E807" s="288"/>
      <c r="F807" s="288"/>
      <c r="G807" s="288"/>
      <c r="H807" s="288"/>
      <c r="I807" s="288"/>
      <c r="J807" s="288"/>
      <c r="K807" s="288"/>
      <c r="L807" s="288"/>
      <c r="M807" s="288"/>
      <c r="N807" s="288"/>
      <c r="O807" s="288"/>
    </row>
    <row r="808" ht="14.25" customHeight="1">
      <c r="B808" s="227"/>
      <c r="C808" s="288"/>
      <c r="D808" s="288"/>
      <c r="E808" s="288"/>
      <c r="F808" s="288"/>
      <c r="G808" s="288"/>
      <c r="H808" s="288"/>
      <c r="I808" s="288"/>
      <c r="J808" s="288"/>
      <c r="K808" s="288"/>
      <c r="L808" s="288"/>
      <c r="M808" s="288"/>
      <c r="N808" s="288"/>
      <c r="O808" s="288"/>
    </row>
    <row r="809" ht="14.25" customHeight="1">
      <c r="B809" s="227"/>
      <c r="C809" s="288"/>
      <c r="D809" s="288"/>
      <c r="E809" s="288"/>
      <c r="F809" s="288"/>
      <c r="G809" s="288"/>
      <c r="H809" s="288"/>
      <c r="I809" s="288"/>
      <c r="J809" s="288"/>
      <c r="K809" s="288"/>
      <c r="L809" s="288"/>
      <c r="M809" s="288"/>
      <c r="N809" s="288"/>
      <c r="O809" s="288"/>
    </row>
    <row r="810" ht="14.25" customHeight="1">
      <c r="B810" s="227"/>
      <c r="C810" s="288"/>
      <c r="D810" s="288"/>
      <c r="E810" s="288"/>
      <c r="F810" s="288"/>
      <c r="G810" s="288"/>
      <c r="H810" s="288"/>
      <c r="I810" s="288"/>
      <c r="J810" s="288"/>
      <c r="K810" s="288"/>
      <c r="L810" s="288"/>
      <c r="M810" s="288"/>
      <c r="N810" s="288"/>
      <c r="O810" s="288"/>
    </row>
    <row r="811" ht="14.25" customHeight="1">
      <c r="B811" s="227"/>
      <c r="C811" s="288"/>
      <c r="D811" s="288"/>
      <c r="E811" s="288"/>
      <c r="F811" s="288"/>
      <c r="G811" s="288"/>
      <c r="H811" s="288"/>
      <c r="I811" s="288"/>
      <c r="J811" s="288"/>
      <c r="K811" s="288"/>
      <c r="L811" s="288"/>
      <c r="M811" s="288"/>
      <c r="N811" s="288"/>
      <c r="O811" s="288"/>
    </row>
    <row r="812" ht="14.25" customHeight="1">
      <c r="B812" s="227"/>
      <c r="C812" s="288"/>
      <c r="D812" s="288"/>
      <c r="E812" s="288"/>
      <c r="F812" s="288"/>
      <c r="G812" s="288"/>
      <c r="H812" s="288"/>
      <c r="I812" s="288"/>
      <c r="J812" s="288"/>
      <c r="K812" s="288"/>
      <c r="L812" s="288"/>
      <c r="M812" s="288"/>
      <c r="N812" s="288"/>
      <c r="O812" s="288"/>
    </row>
    <row r="813" ht="14.25" customHeight="1">
      <c r="B813" s="227"/>
      <c r="C813" s="288"/>
      <c r="D813" s="288"/>
      <c r="E813" s="288"/>
      <c r="F813" s="288"/>
      <c r="G813" s="288"/>
      <c r="H813" s="288"/>
      <c r="I813" s="288"/>
      <c r="J813" s="288"/>
      <c r="K813" s="288"/>
      <c r="L813" s="288"/>
      <c r="M813" s="288"/>
      <c r="N813" s="288"/>
      <c r="O813" s="288"/>
    </row>
    <row r="814" ht="14.25" customHeight="1">
      <c r="B814" s="227"/>
      <c r="C814" s="288"/>
      <c r="D814" s="288"/>
      <c r="E814" s="288"/>
      <c r="F814" s="288"/>
      <c r="G814" s="288"/>
      <c r="H814" s="288"/>
      <c r="I814" s="288"/>
      <c r="J814" s="288"/>
      <c r="K814" s="288"/>
      <c r="L814" s="288"/>
      <c r="M814" s="288"/>
      <c r="N814" s="288"/>
      <c r="O814" s="288"/>
    </row>
    <row r="815" ht="14.25" customHeight="1">
      <c r="B815" s="227"/>
      <c r="C815" s="288"/>
      <c r="D815" s="288"/>
      <c r="E815" s="288"/>
      <c r="F815" s="288"/>
      <c r="G815" s="288"/>
      <c r="H815" s="288"/>
      <c r="I815" s="288"/>
      <c r="J815" s="288"/>
      <c r="K815" s="288"/>
      <c r="L815" s="288"/>
      <c r="M815" s="288"/>
      <c r="N815" s="288"/>
      <c r="O815" s="288"/>
    </row>
    <row r="816" ht="14.25" customHeight="1">
      <c r="B816" s="227"/>
      <c r="C816" s="288"/>
      <c r="D816" s="288"/>
      <c r="E816" s="288"/>
      <c r="F816" s="288"/>
      <c r="G816" s="288"/>
      <c r="H816" s="288"/>
      <c r="I816" s="288"/>
      <c r="J816" s="288"/>
      <c r="K816" s="288"/>
      <c r="L816" s="288"/>
      <c r="M816" s="288"/>
      <c r="N816" s="288"/>
      <c r="O816" s="288"/>
    </row>
    <row r="817" ht="14.25" customHeight="1">
      <c r="B817" s="227"/>
      <c r="C817" s="288"/>
      <c r="D817" s="288"/>
      <c r="E817" s="288"/>
      <c r="F817" s="288"/>
      <c r="G817" s="288"/>
      <c r="H817" s="288"/>
      <c r="I817" s="288"/>
      <c r="J817" s="288"/>
      <c r="K817" s="288"/>
      <c r="L817" s="288"/>
      <c r="M817" s="288"/>
      <c r="N817" s="288"/>
      <c r="O817" s="288"/>
    </row>
    <row r="818" ht="14.25" customHeight="1">
      <c r="B818" s="227"/>
      <c r="C818" s="288"/>
      <c r="D818" s="288"/>
      <c r="E818" s="288"/>
      <c r="F818" s="288"/>
      <c r="G818" s="288"/>
      <c r="H818" s="288"/>
      <c r="I818" s="288"/>
      <c r="J818" s="288"/>
      <c r="K818" s="288"/>
      <c r="L818" s="288"/>
      <c r="M818" s="288"/>
      <c r="N818" s="288"/>
      <c r="O818" s="288"/>
    </row>
    <row r="819" ht="14.25" customHeight="1">
      <c r="B819" s="227"/>
      <c r="C819" s="288"/>
      <c r="D819" s="288"/>
      <c r="E819" s="288"/>
      <c r="F819" s="288"/>
      <c r="G819" s="288"/>
      <c r="H819" s="288"/>
      <c r="I819" s="288"/>
      <c r="J819" s="288"/>
      <c r="K819" s="288"/>
      <c r="L819" s="288"/>
      <c r="M819" s="288"/>
      <c r="N819" s="288"/>
      <c r="O819" s="288"/>
    </row>
    <row r="820" ht="14.25" customHeight="1">
      <c r="B820" s="227"/>
      <c r="C820" s="288"/>
      <c r="D820" s="288"/>
      <c r="E820" s="288"/>
      <c r="F820" s="288"/>
      <c r="G820" s="288"/>
      <c r="H820" s="288"/>
      <c r="I820" s="288"/>
      <c r="J820" s="288"/>
      <c r="K820" s="288"/>
      <c r="L820" s="288"/>
      <c r="M820" s="288"/>
      <c r="N820" s="288"/>
      <c r="O820" s="288"/>
    </row>
    <row r="821" ht="14.25" customHeight="1">
      <c r="B821" s="227"/>
      <c r="C821" s="288"/>
      <c r="D821" s="288"/>
      <c r="E821" s="288"/>
      <c r="F821" s="288"/>
      <c r="G821" s="288"/>
      <c r="H821" s="288"/>
      <c r="I821" s="288"/>
      <c r="J821" s="288"/>
      <c r="K821" s="288"/>
      <c r="L821" s="288"/>
      <c r="M821" s="288"/>
      <c r="N821" s="288"/>
      <c r="O821" s="288"/>
    </row>
    <row r="822" ht="14.25" customHeight="1">
      <c r="B822" s="227"/>
      <c r="C822" s="288"/>
      <c r="D822" s="288"/>
      <c r="E822" s="288"/>
      <c r="F822" s="288"/>
      <c r="G822" s="288"/>
      <c r="H822" s="288"/>
      <c r="I822" s="288"/>
      <c r="J822" s="288"/>
      <c r="K822" s="288"/>
      <c r="L822" s="288"/>
      <c r="M822" s="288"/>
      <c r="N822" s="288"/>
      <c r="O822" s="288"/>
    </row>
    <row r="823" ht="14.25" customHeight="1">
      <c r="B823" s="227"/>
      <c r="C823" s="288"/>
      <c r="D823" s="288"/>
      <c r="E823" s="288"/>
      <c r="F823" s="288"/>
      <c r="G823" s="288"/>
      <c r="H823" s="288"/>
      <c r="I823" s="288"/>
      <c r="J823" s="288"/>
      <c r="K823" s="288"/>
      <c r="L823" s="288"/>
      <c r="M823" s="288"/>
      <c r="N823" s="288"/>
      <c r="O823" s="288"/>
    </row>
    <row r="824" ht="14.25" customHeight="1">
      <c r="B824" s="227"/>
      <c r="C824" s="288"/>
      <c r="D824" s="288"/>
      <c r="E824" s="288"/>
      <c r="F824" s="288"/>
      <c r="G824" s="288"/>
      <c r="H824" s="288"/>
      <c r="I824" s="288"/>
      <c r="J824" s="288"/>
      <c r="K824" s="288"/>
      <c r="L824" s="288"/>
      <c r="M824" s="288"/>
      <c r="N824" s="288"/>
      <c r="O824" s="288"/>
    </row>
    <row r="825" ht="14.25" customHeight="1">
      <c r="B825" s="227"/>
      <c r="C825" s="288"/>
      <c r="D825" s="288"/>
      <c r="E825" s="288"/>
      <c r="F825" s="288"/>
      <c r="G825" s="288"/>
      <c r="H825" s="288"/>
      <c r="I825" s="288"/>
      <c r="J825" s="288"/>
      <c r="K825" s="288"/>
      <c r="L825" s="288"/>
      <c r="M825" s="288"/>
      <c r="N825" s="288"/>
      <c r="O825" s="288"/>
    </row>
    <row r="826" ht="14.25" customHeight="1">
      <c r="B826" s="227"/>
      <c r="C826" s="288"/>
      <c r="D826" s="288"/>
      <c r="E826" s="288"/>
      <c r="F826" s="288"/>
      <c r="G826" s="288"/>
      <c r="H826" s="288"/>
      <c r="I826" s="288"/>
      <c r="J826" s="288"/>
      <c r="K826" s="288"/>
      <c r="L826" s="288"/>
      <c r="M826" s="288"/>
      <c r="N826" s="288"/>
      <c r="O826" s="288"/>
    </row>
    <row r="827" ht="14.25" customHeight="1">
      <c r="B827" s="227"/>
      <c r="C827" s="288"/>
      <c r="D827" s="288"/>
      <c r="E827" s="288"/>
      <c r="F827" s="288"/>
      <c r="G827" s="288"/>
      <c r="H827" s="288"/>
      <c r="I827" s="288"/>
      <c r="J827" s="288"/>
      <c r="K827" s="288"/>
      <c r="L827" s="288"/>
      <c r="M827" s="288"/>
      <c r="N827" s="288"/>
      <c r="O827" s="288"/>
    </row>
    <row r="828" ht="14.25" customHeight="1">
      <c r="B828" s="227"/>
      <c r="C828" s="288"/>
      <c r="D828" s="288"/>
      <c r="E828" s="288"/>
      <c r="F828" s="288"/>
      <c r="G828" s="288"/>
      <c r="H828" s="288"/>
      <c r="I828" s="288"/>
      <c r="J828" s="288"/>
      <c r="K828" s="288"/>
      <c r="L828" s="288"/>
      <c r="M828" s="288"/>
      <c r="N828" s="288"/>
      <c r="O828" s="288"/>
    </row>
    <row r="829" ht="14.25" customHeight="1">
      <c r="B829" s="227"/>
      <c r="C829" s="288"/>
      <c r="D829" s="288"/>
      <c r="E829" s="288"/>
      <c r="F829" s="288"/>
      <c r="G829" s="288"/>
      <c r="H829" s="288"/>
      <c r="I829" s="288"/>
      <c r="J829" s="288"/>
      <c r="K829" s="288"/>
      <c r="L829" s="288"/>
      <c r="M829" s="288"/>
      <c r="N829" s="288"/>
      <c r="O829" s="288"/>
    </row>
    <row r="830" ht="14.25" customHeight="1">
      <c r="B830" s="227"/>
      <c r="C830" s="288"/>
      <c r="D830" s="288"/>
      <c r="E830" s="288"/>
      <c r="F830" s="288"/>
      <c r="G830" s="288"/>
      <c r="H830" s="288"/>
      <c r="I830" s="288"/>
      <c r="J830" s="288"/>
      <c r="K830" s="288"/>
      <c r="L830" s="288"/>
      <c r="M830" s="288"/>
      <c r="N830" s="288"/>
      <c r="O830" s="288"/>
    </row>
    <row r="831" ht="14.25" customHeight="1">
      <c r="B831" s="227"/>
      <c r="C831" s="288"/>
      <c r="D831" s="288"/>
      <c r="E831" s="288"/>
      <c r="F831" s="288"/>
      <c r="G831" s="288"/>
      <c r="H831" s="288"/>
      <c r="I831" s="288"/>
      <c r="J831" s="288"/>
      <c r="K831" s="288"/>
      <c r="L831" s="288"/>
      <c r="M831" s="288"/>
      <c r="N831" s="288"/>
      <c r="O831" s="288"/>
    </row>
    <row r="832" ht="14.25" customHeight="1">
      <c r="B832" s="227"/>
      <c r="C832" s="288"/>
      <c r="D832" s="288"/>
      <c r="E832" s="288"/>
      <c r="F832" s="288"/>
      <c r="G832" s="288"/>
      <c r="H832" s="288"/>
      <c r="I832" s="288"/>
      <c r="J832" s="288"/>
      <c r="K832" s="288"/>
      <c r="L832" s="288"/>
      <c r="M832" s="288"/>
      <c r="N832" s="288"/>
      <c r="O832" s="288"/>
    </row>
    <row r="833" ht="14.25" customHeight="1">
      <c r="B833" s="227"/>
      <c r="C833" s="288"/>
      <c r="D833" s="288"/>
      <c r="E833" s="288"/>
      <c r="F833" s="288"/>
      <c r="G833" s="288"/>
      <c r="H833" s="288"/>
      <c r="I833" s="288"/>
      <c r="J833" s="288"/>
      <c r="K833" s="288"/>
      <c r="L833" s="288"/>
      <c r="M833" s="288"/>
      <c r="N833" s="288"/>
      <c r="O833" s="288"/>
    </row>
    <row r="834" ht="14.25" customHeight="1">
      <c r="B834" s="227"/>
      <c r="C834" s="288"/>
      <c r="D834" s="288"/>
      <c r="E834" s="288"/>
      <c r="F834" s="288"/>
      <c r="G834" s="288"/>
      <c r="H834" s="288"/>
      <c r="I834" s="288"/>
      <c r="J834" s="288"/>
      <c r="K834" s="288"/>
      <c r="L834" s="288"/>
      <c r="M834" s="288"/>
      <c r="N834" s="288"/>
      <c r="O834" s="288"/>
    </row>
    <row r="835" ht="14.25" customHeight="1">
      <c r="B835" s="227"/>
      <c r="C835" s="288"/>
      <c r="D835" s="288"/>
      <c r="E835" s="288"/>
      <c r="F835" s="288"/>
      <c r="G835" s="288"/>
      <c r="H835" s="288"/>
      <c r="I835" s="288"/>
      <c r="J835" s="288"/>
      <c r="K835" s="288"/>
      <c r="L835" s="288"/>
      <c r="M835" s="288"/>
      <c r="N835" s="288"/>
      <c r="O835" s="288"/>
    </row>
    <row r="836" ht="14.25" customHeight="1">
      <c r="B836" s="227"/>
      <c r="C836" s="288"/>
      <c r="D836" s="288"/>
      <c r="E836" s="288"/>
      <c r="F836" s="288"/>
      <c r="G836" s="288"/>
      <c r="H836" s="288"/>
      <c r="I836" s="288"/>
      <c r="J836" s="288"/>
      <c r="K836" s="288"/>
      <c r="L836" s="288"/>
      <c r="M836" s="288"/>
      <c r="N836" s="288"/>
      <c r="O836" s="288"/>
    </row>
    <row r="837" ht="14.25" customHeight="1">
      <c r="B837" s="227"/>
      <c r="C837" s="288"/>
      <c r="D837" s="288"/>
      <c r="E837" s="288"/>
      <c r="F837" s="288"/>
      <c r="G837" s="288"/>
      <c r="H837" s="288"/>
      <c r="I837" s="288"/>
      <c r="J837" s="288"/>
      <c r="K837" s="288"/>
      <c r="L837" s="288"/>
      <c r="M837" s="288"/>
      <c r="N837" s="288"/>
      <c r="O837" s="288"/>
    </row>
    <row r="838" ht="14.25" customHeight="1">
      <c r="B838" s="227"/>
      <c r="C838" s="288"/>
      <c r="D838" s="288"/>
      <c r="E838" s="288"/>
      <c r="F838" s="288"/>
      <c r="G838" s="288"/>
      <c r="H838" s="288"/>
      <c r="I838" s="288"/>
      <c r="J838" s="288"/>
      <c r="K838" s="288"/>
      <c r="L838" s="288"/>
      <c r="M838" s="288"/>
      <c r="N838" s="288"/>
      <c r="O838" s="288"/>
    </row>
    <row r="839" ht="14.25" customHeight="1">
      <c r="B839" s="227"/>
      <c r="C839" s="288"/>
      <c r="D839" s="288"/>
      <c r="E839" s="288"/>
      <c r="F839" s="288"/>
      <c r="G839" s="288"/>
      <c r="H839" s="288"/>
      <c r="I839" s="288"/>
      <c r="J839" s="288"/>
      <c r="K839" s="288"/>
      <c r="L839" s="288"/>
      <c r="M839" s="288"/>
      <c r="N839" s="288"/>
      <c r="O839" s="288"/>
    </row>
    <row r="840" ht="14.25" customHeight="1">
      <c r="B840" s="227"/>
      <c r="C840" s="288"/>
      <c r="D840" s="288"/>
      <c r="E840" s="288"/>
      <c r="F840" s="288"/>
      <c r="G840" s="288"/>
      <c r="H840" s="288"/>
      <c r="I840" s="288"/>
      <c r="J840" s="288"/>
      <c r="K840" s="288"/>
      <c r="L840" s="288"/>
      <c r="M840" s="288"/>
      <c r="N840" s="288"/>
      <c r="O840" s="288"/>
    </row>
    <row r="841" ht="14.25" customHeight="1">
      <c r="B841" s="227"/>
      <c r="C841" s="288"/>
      <c r="D841" s="288"/>
      <c r="E841" s="288"/>
      <c r="F841" s="288"/>
      <c r="G841" s="288"/>
      <c r="H841" s="288"/>
      <c r="I841" s="288"/>
      <c r="J841" s="288"/>
      <c r="K841" s="288"/>
      <c r="L841" s="288"/>
      <c r="M841" s="288"/>
      <c r="N841" s="288"/>
      <c r="O841" s="288"/>
    </row>
    <row r="842" ht="14.25" customHeight="1">
      <c r="B842" s="227"/>
      <c r="C842" s="288"/>
      <c r="D842" s="288"/>
      <c r="E842" s="288"/>
      <c r="F842" s="288"/>
      <c r="G842" s="288"/>
      <c r="H842" s="288"/>
      <c r="I842" s="288"/>
      <c r="J842" s="288"/>
      <c r="K842" s="288"/>
      <c r="L842" s="288"/>
      <c r="M842" s="288"/>
      <c r="N842" s="288"/>
      <c r="O842" s="288"/>
    </row>
    <row r="843" ht="14.25" customHeight="1">
      <c r="B843" s="227"/>
      <c r="C843" s="288"/>
      <c r="D843" s="288"/>
      <c r="E843" s="288"/>
      <c r="F843" s="288"/>
      <c r="G843" s="288"/>
      <c r="H843" s="288"/>
      <c r="I843" s="288"/>
      <c r="J843" s="288"/>
      <c r="K843" s="288"/>
      <c r="L843" s="288"/>
      <c r="M843" s="288"/>
      <c r="N843" s="288"/>
      <c r="O843" s="288"/>
    </row>
    <row r="844" ht="14.25" customHeight="1">
      <c r="B844" s="227"/>
      <c r="C844" s="288"/>
      <c r="D844" s="288"/>
      <c r="E844" s="288"/>
      <c r="F844" s="288"/>
      <c r="G844" s="288"/>
      <c r="H844" s="288"/>
      <c r="I844" s="288"/>
      <c r="J844" s="288"/>
      <c r="K844" s="288"/>
      <c r="L844" s="288"/>
      <c r="M844" s="288"/>
      <c r="N844" s="288"/>
      <c r="O844" s="288"/>
    </row>
    <row r="845" ht="14.25" customHeight="1">
      <c r="B845" s="227"/>
      <c r="C845" s="288"/>
      <c r="D845" s="288"/>
      <c r="E845" s="288"/>
      <c r="F845" s="288"/>
      <c r="G845" s="288"/>
      <c r="H845" s="288"/>
      <c r="I845" s="288"/>
      <c r="J845" s="288"/>
      <c r="K845" s="288"/>
      <c r="L845" s="288"/>
      <c r="M845" s="288"/>
      <c r="N845" s="288"/>
      <c r="O845" s="288"/>
    </row>
    <row r="846" ht="14.25" customHeight="1">
      <c r="B846" s="227"/>
      <c r="C846" s="288"/>
      <c r="D846" s="288"/>
      <c r="E846" s="288"/>
      <c r="F846" s="288"/>
      <c r="G846" s="288"/>
      <c r="H846" s="288"/>
      <c r="I846" s="288"/>
      <c r="J846" s="288"/>
      <c r="K846" s="288"/>
      <c r="L846" s="288"/>
      <c r="M846" s="288"/>
      <c r="N846" s="288"/>
      <c r="O846" s="288"/>
    </row>
    <row r="847" ht="14.25" customHeight="1">
      <c r="B847" s="227"/>
      <c r="C847" s="288"/>
      <c r="D847" s="288"/>
      <c r="E847" s="288"/>
      <c r="F847" s="288"/>
      <c r="G847" s="288"/>
      <c r="H847" s="288"/>
      <c r="I847" s="288"/>
      <c r="J847" s="288"/>
      <c r="K847" s="288"/>
      <c r="L847" s="288"/>
      <c r="M847" s="288"/>
      <c r="N847" s="288"/>
      <c r="O847" s="288"/>
    </row>
    <row r="848" ht="14.25" customHeight="1">
      <c r="B848" s="227"/>
      <c r="C848" s="288"/>
      <c r="D848" s="288"/>
      <c r="E848" s="288"/>
      <c r="F848" s="288"/>
      <c r="G848" s="288"/>
      <c r="H848" s="288"/>
      <c r="I848" s="288"/>
      <c r="J848" s="288"/>
      <c r="K848" s="288"/>
      <c r="L848" s="288"/>
      <c r="M848" s="288"/>
      <c r="N848" s="288"/>
      <c r="O848" s="288"/>
    </row>
    <row r="849" ht="14.25" customHeight="1">
      <c r="B849" s="227"/>
      <c r="C849" s="288"/>
      <c r="D849" s="288"/>
      <c r="E849" s="288"/>
      <c r="F849" s="288"/>
      <c r="G849" s="288"/>
      <c r="H849" s="288"/>
      <c r="I849" s="288"/>
      <c r="J849" s="288"/>
      <c r="K849" s="288"/>
      <c r="L849" s="288"/>
      <c r="M849" s="288"/>
      <c r="N849" s="288"/>
      <c r="O849" s="288"/>
    </row>
    <row r="850" ht="14.25" customHeight="1">
      <c r="B850" s="227"/>
      <c r="C850" s="288"/>
      <c r="D850" s="288"/>
      <c r="E850" s="288"/>
      <c r="F850" s="288"/>
      <c r="G850" s="288"/>
      <c r="H850" s="288"/>
      <c r="I850" s="288"/>
      <c r="J850" s="288"/>
      <c r="K850" s="288"/>
      <c r="L850" s="288"/>
      <c r="M850" s="288"/>
      <c r="N850" s="288"/>
      <c r="O850" s="288"/>
    </row>
    <row r="851" ht="14.25" customHeight="1">
      <c r="B851" s="227"/>
      <c r="C851" s="288"/>
      <c r="D851" s="288"/>
      <c r="E851" s="288"/>
      <c r="F851" s="288"/>
      <c r="G851" s="288"/>
      <c r="H851" s="288"/>
      <c r="I851" s="288"/>
      <c r="J851" s="288"/>
      <c r="K851" s="288"/>
      <c r="L851" s="288"/>
      <c r="M851" s="288"/>
      <c r="N851" s="288"/>
      <c r="O851" s="288"/>
    </row>
    <row r="852" ht="14.25" customHeight="1">
      <c r="B852" s="227"/>
      <c r="C852" s="288"/>
      <c r="D852" s="288"/>
      <c r="E852" s="288"/>
      <c r="F852" s="288"/>
      <c r="G852" s="288"/>
      <c r="H852" s="288"/>
      <c r="I852" s="288"/>
      <c r="J852" s="288"/>
      <c r="K852" s="288"/>
      <c r="L852" s="288"/>
      <c r="M852" s="288"/>
      <c r="N852" s="288"/>
      <c r="O852" s="288"/>
    </row>
    <row r="853" ht="14.25" customHeight="1">
      <c r="B853" s="227"/>
      <c r="C853" s="288"/>
      <c r="D853" s="288"/>
      <c r="E853" s="288"/>
      <c r="F853" s="288"/>
      <c r="G853" s="288"/>
      <c r="H853" s="288"/>
      <c r="I853" s="288"/>
      <c r="J853" s="288"/>
      <c r="K853" s="288"/>
      <c r="L853" s="288"/>
      <c r="M853" s="288"/>
      <c r="N853" s="288"/>
      <c r="O853" s="288"/>
    </row>
    <row r="854" ht="14.25" customHeight="1">
      <c r="B854" s="227"/>
      <c r="C854" s="288"/>
      <c r="D854" s="288"/>
      <c r="E854" s="288"/>
      <c r="F854" s="288"/>
      <c r="G854" s="288"/>
      <c r="H854" s="288"/>
      <c r="I854" s="288"/>
      <c r="J854" s="288"/>
      <c r="K854" s="288"/>
      <c r="L854" s="288"/>
      <c r="M854" s="288"/>
      <c r="N854" s="288"/>
      <c r="O854" s="288"/>
    </row>
    <row r="855" ht="14.25" customHeight="1">
      <c r="B855" s="227"/>
      <c r="C855" s="288"/>
      <c r="D855" s="288"/>
      <c r="E855" s="288"/>
      <c r="F855" s="288"/>
      <c r="G855" s="288"/>
      <c r="H855" s="288"/>
      <c r="I855" s="288"/>
      <c r="J855" s="288"/>
      <c r="K855" s="288"/>
      <c r="L855" s="288"/>
      <c r="M855" s="288"/>
      <c r="N855" s="288"/>
      <c r="O855" s="288"/>
    </row>
    <row r="856" ht="14.25" customHeight="1">
      <c r="B856" s="227"/>
      <c r="C856" s="288"/>
      <c r="D856" s="288"/>
      <c r="E856" s="288"/>
      <c r="F856" s="288"/>
      <c r="G856" s="288"/>
      <c r="H856" s="288"/>
      <c r="I856" s="288"/>
      <c r="J856" s="288"/>
      <c r="K856" s="288"/>
      <c r="L856" s="288"/>
      <c r="M856" s="288"/>
      <c r="N856" s="288"/>
      <c r="O856" s="288"/>
    </row>
    <row r="857" ht="14.25" customHeight="1">
      <c r="B857" s="227"/>
      <c r="C857" s="288"/>
      <c r="D857" s="288"/>
      <c r="E857" s="288"/>
      <c r="F857" s="288"/>
      <c r="G857" s="288"/>
      <c r="H857" s="288"/>
      <c r="I857" s="288"/>
      <c r="J857" s="288"/>
      <c r="K857" s="288"/>
      <c r="L857" s="288"/>
      <c r="M857" s="288"/>
      <c r="N857" s="288"/>
      <c r="O857" s="288"/>
    </row>
    <row r="858" ht="14.25" customHeight="1">
      <c r="B858" s="227"/>
      <c r="C858" s="288"/>
      <c r="D858" s="288"/>
      <c r="E858" s="288"/>
      <c r="F858" s="288"/>
      <c r="G858" s="288"/>
      <c r="H858" s="288"/>
      <c r="I858" s="288"/>
      <c r="J858" s="288"/>
      <c r="K858" s="288"/>
      <c r="L858" s="288"/>
      <c r="M858" s="288"/>
      <c r="N858" s="288"/>
      <c r="O858" s="288"/>
    </row>
    <row r="859" ht="14.25" customHeight="1">
      <c r="B859" s="227"/>
      <c r="C859" s="288"/>
      <c r="D859" s="288"/>
      <c r="E859" s="288"/>
      <c r="F859" s="288"/>
      <c r="G859" s="288"/>
      <c r="H859" s="288"/>
      <c r="I859" s="288"/>
      <c r="J859" s="288"/>
      <c r="K859" s="288"/>
      <c r="L859" s="288"/>
      <c r="M859" s="288"/>
      <c r="N859" s="288"/>
      <c r="O859" s="288"/>
    </row>
    <row r="860" ht="14.25" customHeight="1">
      <c r="B860" s="227"/>
      <c r="C860" s="288"/>
      <c r="D860" s="288"/>
      <c r="E860" s="288"/>
      <c r="F860" s="288"/>
      <c r="G860" s="288"/>
      <c r="H860" s="288"/>
      <c r="I860" s="288"/>
      <c r="J860" s="288"/>
      <c r="K860" s="288"/>
      <c r="L860" s="288"/>
      <c r="M860" s="288"/>
      <c r="N860" s="288"/>
      <c r="O860" s="288"/>
    </row>
    <row r="861" ht="14.25" customHeight="1">
      <c r="B861" s="227"/>
      <c r="C861" s="288"/>
      <c r="D861" s="288"/>
      <c r="E861" s="288"/>
      <c r="F861" s="288"/>
      <c r="G861" s="288"/>
      <c r="H861" s="288"/>
      <c r="I861" s="288"/>
      <c r="J861" s="288"/>
      <c r="K861" s="288"/>
      <c r="L861" s="288"/>
      <c r="M861" s="288"/>
      <c r="N861" s="288"/>
      <c r="O861" s="288"/>
    </row>
    <row r="862" ht="14.25" customHeight="1">
      <c r="B862" s="227"/>
      <c r="C862" s="288"/>
      <c r="D862" s="288"/>
      <c r="E862" s="288"/>
      <c r="F862" s="288"/>
      <c r="G862" s="288"/>
      <c r="H862" s="288"/>
      <c r="I862" s="288"/>
      <c r="J862" s="288"/>
      <c r="K862" s="288"/>
      <c r="L862" s="288"/>
      <c r="M862" s="288"/>
      <c r="N862" s="288"/>
      <c r="O862" s="288"/>
    </row>
    <row r="863" ht="14.25" customHeight="1">
      <c r="B863" s="227"/>
      <c r="C863" s="288"/>
      <c r="D863" s="288"/>
      <c r="E863" s="288"/>
      <c r="F863" s="288"/>
      <c r="G863" s="288"/>
      <c r="H863" s="288"/>
      <c r="I863" s="288"/>
      <c r="J863" s="288"/>
      <c r="K863" s="288"/>
      <c r="L863" s="288"/>
      <c r="M863" s="288"/>
      <c r="N863" s="288"/>
      <c r="O863" s="288"/>
    </row>
    <row r="864" ht="14.25" customHeight="1">
      <c r="B864" s="227"/>
      <c r="C864" s="288"/>
      <c r="D864" s="288"/>
      <c r="E864" s="288"/>
      <c r="F864" s="288"/>
      <c r="G864" s="288"/>
      <c r="H864" s="288"/>
      <c r="I864" s="288"/>
      <c r="J864" s="288"/>
      <c r="K864" s="288"/>
      <c r="L864" s="288"/>
      <c r="M864" s="288"/>
      <c r="N864" s="288"/>
      <c r="O864" s="288"/>
    </row>
    <row r="865" ht="14.25" customHeight="1">
      <c r="B865" s="227"/>
      <c r="C865" s="288"/>
      <c r="D865" s="288"/>
      <c r="E865" s="288"/>
      <c r="F865" s="288"/>
      <c r="G865" s="288"/>
      <c r="H865" s="288"/>
      <c r="I865" s="288"/>
      <c r="J865" s="288"/>
      <c r="K865" s="288"/>
      <c r="L865" s="288"/>
      <c r="M865" s="288"/>
      <c r="N865" s="288"/>
      <c r="O865" s="288"/>
    </row>
    <row r="866" ht="14.25" customHeight="1">
      <c r="B866" s="227"/>
      <c r="C866" s="288"/>
      <c r="D866" s="288"/>
      <c r="E866" s="288"/>
      <c r="F866" s="288"/>
      <c r="G866" s="288"/>
      <c r="H866" s="288"/>
      <c r="I866" s="288"/>
      <c r="J866" s="288"/>
      <c r="K866" s="288"/>
      <c r="L866" s="288"/>
      <c r="M866" s="288"/>
      <c r="N866" s="288"/>
      <c r="O866" s="288"/>
    </row>
    <row r="867" ht="14.25" customHeight="1">
      <c r="B867" s="227"/>
      <c r="C867" s="288"/>
      <c r="D867" s="288"/>
      <c r="E867" s="288"/>
      <c r="F867" s="288"/>
      <c r="G867" s="288"/>
      <c r="H867" s="288"/>
      <c r="I867" s="288"/>
      <c r="J867" s="288"/>
      <c r="K867" s="288"/>
      <c r="L867" s="288"/>
      <c r="M867" s="288"/>
      <c r="N867" s="288"/>
      <c r="O867" s="288"/>
    </row>
    <row r="868" ht="14.25" customHeight="1">
      <c r="B868" s="227"/>
      <c r="C868" s="288"/>
      <c r="D868" s="288"/>
      <c r="E868" s="288"/>
      <c r="F868" s="288"/>
      <c r="G868" s="288"/>
      <c r="H868" s="288"/>
      <c r="I868" s="288"/>
      <c r="J868" s="288"/>
      <c r="K868" s="288"/>
      <c r="L868" s="288"/>
      <c r="M868" s="288"/>
      <c r="N868" s="288"/>
      <c r="O868" s="288"/>
    </row>
    <row r="869" ht="14.25" customHeight="1">
      <c r="B869" s="227"/>
      <c r="C869" s="288"/>
      <c r="D869" s="288"/>
      <c r="E869" s="288"/>
      <c r="F869" s="288"/>
      <c r="G869" s="288"/>
      <c r="H869" s="288"/>
      <c r="I869" s="288"/>
      <c r="J869" s="288"/>
      <c r="K869" s="288"/>
      <c r="L869" s="288"/>
      <c r="M869" s="288"/>
      <c r="N869" s="288"/>
      <c r="O869" s="288"/>
    </row>
    <row r="870" ht="14.25" customHeight="1">
      <c r="B870" s="227"/>
      <c r="C870" s="288"/>
      <c r="D870" s="288"/>
      <c r="E870" s="288"/>
      <c r="F870" s="288"/>
      <c r="G870" s="288"/>
      <c r="H870" s="288"/>
      <c r="I870" s="288"/>
      <c r="J870" s="288"/>
      <c r="K870" s="288"/>
      <c r="L870" s="288"/>
      <c r="M870" s="288"/>
      <c r="N870" s="288"/>
      <c r="O870" s="288"/>
    </row>
    <row r="871" ht="14.25" customHeight="1">
      <c r="B871" s="227"/>
      <c r="C871" s="288"/>
      <c r="D871" s="288"/>
      <c r="E871" s="288"/>
      <c r="F871" s="288"/>
      <c r="G871" s="288"/>
      <c r="H871" s="288"/>
      <c r="I871" s="288"/>
      <c r="J871" s="288"/>
      <c r="K871" s="288"/>
      <c r="L871" s="288"/>
      <c r="M871" s="288"/>
      <c r="N871" s="288"/>
      <c r="O871" s="288"/>
    </row>
    <row r="872" ht="14.25" customHeight="1">
      <c r="B872" s="227"/>
      <c r="C872" s="288"/>
      <c r="D872" s="288"/>
      <c r="E872" s="288"/>
      <c r="F872" s="288"/>
      <c r="G872" s="288"/>
      <c r="H872" s="288"/>
      <c r="I872" s="288"/>
      <c r="J872" s="288"/>
      <c r="K872" s="288"/>
      <c r="L872" s="288"/>
      <c r="M872" s="288"/>
      <c r="N872" s="288"/>
      <c r="O872" s="288"/>
    </row>
    <row r="873" ht="14.25" customHeight="1">
      <c r="B873" s="227"/>
      <c r="C873" s="288"/>
      <c r="D873" s="288"/>
      <c r="E873" s="288"/>
      <c r="F873" s="288"/>
      <c r="G873" s="288"/>
      <c r="H873" s="288"/>
      <c r="I873" s="288"/>
      <c r="J873" s="288"/>
      <c r="K873" s="288"/>
      <c r="L873" s="288"/>
      <c r="M873" s="288"/>
      <c r="N873" s="288"/>
      <c r="O873" s="288"/>
    </row>
    <row r="874" ht="14.25" customHeight="1">
      <c r="B874" s="227"/>
      <c r="C874" s="288"/>
      <c r="D874" s="288"/>
      <c r="E874" s="288"/>
      <c r="F874" s="288"/>
      <c r="G874" s="288"/>
      <c r="H874" s="288"/>
      <c r="I874" s="288"/>
      <c r="J874" s="288"/>
      <c r="K874" s="288"/>
      <c r="L874" s="288"/>
      <c r="M874" s="288"/>
      <c r="N874" s="288"/>
      <c r="O874" s="288"/>
    </row>
    <row r="875" ht="14.25" customHeight="1">
      <c r="B875" s="227"/>
      <c r="C875" s="288"/>
      <c r="D875" s="288"/>
      <c r="E875" s="288"/>
      <c r="F875" s="288"/>
      <c r="G875" s="288"/>
      <c r="H875" s="288"/>
      <c r="I875" s="288"/>
      <c r="J875" s="288"/>
      <c r="K875" s="288"/>
      <c r="L875" s="288"/>
      <c r="M875" s="288"/>
      <c r="N875" s="288"/>
      <c r="O875" s="288"/>
    </row>
    <row r="876" ht="14.25" customHeight="1">
      <c r="B876" s="227"/>
      <c r="C876" s="288"/>
      <c r="D876" s="288"/>
      <c r="E876" s="288"/>
      <c r="F876" s="288"/>
      <c r="G876" s="288"/>
      <c r="H876" s="288"/>
      <c r="I876" s="288"/>
      <c r="J876" s="288"/>
      <c r="K876" s="288"/>
      <c r="L876" s="288"/>
      <c r="M876" s="288"/>
      <c r="N876" s="288"/>
      <c r="O876" s="288"/>
    </row>
    <row r="877" ht="14.25" customHeight="1">
      <c r="B877" s="227"/>
      <c r="C877" s="288"/>
      <c r="D877" s="288"/>
      <c r="E877" s="288"/>
      <c r="F877" s="288"/>
      <c r="G877" s="288"/>
      <c r="H877" s="288"/>
      <c r="I877" s="288"/>
      <c r="J877" s="288"/>
      <c r="K877" s="288"/>
      <c r="L877" s="288"/>
      <c r="M877" s="288"/>
      <c r="N877" s="288"/>
      <c r="O877" s="288"/>
    </row>
    <row r="878" ht="14.25" customHeight="1">
      <c r="B878" s="227"/>
      <c r="C878" s="288"/>
      <c r="D878" s="288"/>
      <c r="E878" s="288"/>
      <c r="F878" s="288"/>
      <c r="G878" s="288"/>
      <c r="H878" s="288"/>
      <c r="I878" s="288"/>
      <c r="J878" s="288"/>
      <c r="K878" s="288"/>
      <c r="L878" s="288"/>
      <c r="M878" s="288"/>
      <c r="N878" s="288"/>
      <c r="O878" s="288"/>
    </row>
    <row r="879" ht="14.25" customHeight="1">
      <c r="B879" s="227"/>
      <c r="C879" s="288"/>
      <c r="D879" s="288"/>
      <c r="E879" s="288"/>
      <c r="F879" s="288"/>
      <c r="G879" s="288"/>
      <c r="H879" s="288"/>
      <c r="I879" s="288"/>
      <c r="J879" s="288"/>
      <c r="K879" s="288"/>
      <c r="L879" s="288"/>
      <c r="M879" s="288"/>
      <c r="N879" s="288"/>
      <c r="O879" s="288"/>
    </row>
    <row r="880" ht="14.25" customHeight="1">
      <c r="B880" s="227"/>
      <c r="C880" s="288"/>
      <c r="D880" s="288"/>
      <c r="E880" s="288"/>
      <c r="F880" s="288"/>
      <c r="G880" s="288"/>
      <c r="H880" s="288"/>
      <c r="I880" s="288"/>
      <c r="J880" s="288"/>
      <c r="K880" s="288"/>
      <c r="L880" s="288"/>
      <c r="M880" s="288"/>
      <c r="N880" s="288"/>
      <c r="O880" s="288"/>
    </row>
    <row r="881" ht="14.25" customHeight="1">
      <c r="B881" s="227"/>
      <c r="C881" s="288"/>
      <c r="D881" s="288"/>
      <c r="E881" s="288"/>
      <c r="F881" s="288"/>
      <c r="G881" s="288"/>
      <c r="H881" s="288"/>
      <c r="I881" s="288"/>
      <c r="J881" s="288"/>
      <c r="K881" s="288"/>
      <c r="L881" s="288"/>
      <c r="M881" s="288"/>
      <c r="N881" s="288"/>
      <c r="O881" s="288"/>
    </row>
    <row r="882" ht="14.25" customHeight="1">
      <c r="B882" s="227"/>
      <c r="C882" s="288"/>
      <c r="D882" s="288"/>
      <c r="E882" s="288"/>
      <c r="F882" s="288"/>
      <c r="G882" s="288"/>
      <c r="H882" s="288"/>
      <c r="I882" s="288"/>
      <c r="J882" s="288"/>
      <c r="K882" s="288"/>
      <c r="L882" s="288"/>
      <c r="M882" s="288"/>
      <c r="N882" s="288"/>
      <c r="O882" s="288"/>
    </row>
    <row r="883" ht="14.25" customHeight="1">
      <c r="B883" s="227"/>
      <c r="C883" s="288"/>
      <c r="D883" s="288"/>
      <c r="E883" s="288"/>
      <c r="F883" s="288"/>
      <c r="G883" s="288"/>
      <c r="H883" s="288"/>
      <c r="I883" s="288"/>
      <c r="J883" s="288"/>
      <c r="K883" s="288"/>
      <c r="L883" s="288"/>
      <c r="M883" s="288"/>
      <c r="N883" s="288"/>
      <c r="O883" s="288"/>
    </row>
    <row r="884" ht="14.25" customHeight="1">
      <c r="B884" s="227"/>
      <c r="C884" s="288"/>
      <c r="D884" s="288"/>
      <c r="E884" s="288"/>
      <c r="F884" s="288"/>
      <c r="G884" s="288"/>
      <c r="H884" s="288"/>
      <c r="I884" s="288"/>
      <c r="J884" s="288"/>
      <c r="K884" s="288"/>
      <c r="L884" s="288"/>
      <c r="M884" s="288"/>
      <c r="N884" s="288"/>
      <c r="O884" s="288"/>
    </row>
    <row r="885" ht="14.25" customHeight="1">
      <c r="B885" s="227"/>
      <c r="C885" s="288"/>
      <c r="D885" s="288"/>
      <c r="E885" s="288"/>
      <c r="F885" s="288"/>
      <c r="G885" s="288"/>
      <c r="H885" s="288"/>
      <c r="I885" s="288"/>
      <c r="J885" s="288"/>
      <c r="K885" s="288"/>
      <c r="L885" s="288"/>
      <c r="M885" s="288"/>
      <c r="N885" s="288"/>
      <c r="O885" s="288"/>
    </row>
    <row r="886" ht="14.25" customHeight="1">
      <c r="B886" s="227"/>
      <c r="C886" s="288"/>
      <c r="D886" s="288"/>
      <c r="E886" s="288"/>
      <c r="F886" s="288"/>
      <c r="G886" s="288"/>
      <c r="H886" s="288"/>
      <c r="I886" s="288"/>
      <c r="J886" s="288"/>
      <c r="K886" s="288"/>
      <c r="L886" s="288"/>
      <c r="M886" s="288"/>
      <c r="N886" s="288"/>
      <c r="O886" s="288"/>
    </row>
    <row r="887" ht="14.25" customHeight="1">
      <c r="B887" s="227"/>
      <c r="C887" s="288"/>
      <c r="D887" s="288"/>
      <c r="E887" s="288"/>
      <c r="F887" s="288"/>
      <c r="G887" s="288"/>
      <c r="H887" s="288"/>
      <c r="I887" s="288"/>
      <c r="J887" s="288"/>
      <c r="K887" s="288"/>
      <c r="L887" s="288"/>
      <c r="M887" s="288"/>
      <c r="N887" s="288"/>
      <c r="O887" s="288"/>
    </row>
    <row r="888" ht="14.25" customHeight="1">
      <c r="B888" s="227"/>
      <c r="C888" s="288"/>
      <c r="D888" s="288"/>
      <c r="E888" s="288"/>
      <c r="F888" s="288"/>
      <c r="G888" s="288"/>
      <c r="H888" s="288"/>
      <c r="I888" s="288"/>
      <c r="J888" s="288"/>
      <c r="K888" s="288"/>
      <c r="L888" s="288"/>
      <c r="M888" s="288"/>
      <c r="N888" s="288"/>
      <c r="O888" s="288"/>
    </row>
    <row r="889" ht="14.25" customHeight="1">
      <c r="B889" s="227"/>
      <c r="C889" s="288"/>
      <c r="D889" s="288"/>
      <c r="E889" s="288"/>
      <c r="F889" s="288"/>
      <c r="G889" s="288"/>
      <c r="H889" s="288"/>
      <c r="I889" s="288"/>
      <c r="J889" s="288"/>
      <c r="K889" s="288"/>
      <c r="L889" s="288"/>
      <c r="M889" s="288"/>
      <c r="N889" s="288"/>
      <c r="O889" s="288"/>
    </row>
    <row r="890" ht="14.25" customHeight="1">
      <c r="B890" s="227"/>
      <c r="C890" s="288"/>
      <c r="D890" s="288"/>
      <c r="E890" s="288"/>
      <c r="F890" s="288"/>
      <c r="G890" s="288"/>
      <c r="H890" s="288"/>
      <c r="I890" s="288"/>
      <c r="J890" s="288"/>
      <c r="K890" s="288"/>
      <c r="L890" s="288"/>
      <c r="M890" s="288"/>
      <c r="N890" s="288"/>
      <c r="O890" s="288"/>
    </row>
    <row r="891" ht="14.25" customHeight="1">
      <c r="B891" s="227"/>
      <c r="C891" s="288"/>
      <c r="D891" s="288"/>
      <c r="E891" s="288"/>
      <c r="F891" s="288"/>
      <c r="G891" s="288"/>
      <c r="H891" s="288"/>
      <c r="I891" s="288"/>
      <c r="J891" s="288"/>
      <c r="K891" s="288"/>
      <c r="L891" s="288"/>
      <c r="M891" s="288"/>
      <c r="N891" s="288"/>
      <c r="O891" s="288"/>
    </row>
    <row r="892" ht="14.25" customHeight="1">
      <c r="B892" s="227"/>
      <c r="C892" s="288"/>
      <c r="D892" s="288"/>
      <c r="E892" s="288"/>
      <c r="F892" s="288"/>
      <c r="G892" s="288"/>
      <c r="H892" s="288"/>
      <c r="I892" s="288"/>
      <c r="J892" s="288"/>
      <c r="K892" s="288"/>
      <c r="L892" s="288"/>
      <c r="M892" s="288"/>
      <c r="N892" s="288"/>
      <c r="O892" s="288"/>
    </row>
    <row r="893" ht="14.25" customHeight="1">
      <c r="B893" s="227"/>
      <c r="C893" s="288"/>
      <c r="D893" s="288"/>
      <c r="E893" s="288"/>
      <c r="F893" s="288"/>
      <c r="G893" s="288"/>
      <c r="H893" s="288"/>
      <c r="I893" s="288"/>
      <c r="J893" s="288"/>
      <c r="K893" s="288"/>
      <c r="L893" s="288"/>
      <c r="M893" s="288"/>
      <c r="N893" s="288"/>
      <c r="O893" s="288"/>
    </row>
    <row r="894" ht="14.25" customHeight="1">
      <c r="B894" s="227"/>
      <c r="C894" s="288"/>
      <c r="D894" s="288"/>
      <c r="E894" s="288"/>
      <c r="F894" s="288"/>
      <c r="G894" s="288"/>
      <c r="H894" s="288"/>
      <c r="I894" s="288"/>
      <c r="J894" s="288"/>
      <c r="K894" s="288"/>
      <c r="L894" s="288"/>
      <c r="M894" s="288"/>
      <c r="N894" s="288"/>
      <c r="O894" s="288"/>
    </row>
    <row r="895" ht="14.25" customHeight="1">
      <c r="B895" s="227"/>
      <c r="C895" s="288"/>
      <c r="D895" s="288"/>
      <c r="E895" s="288"/>
      <c r="F895" s="288"/>
      <c r="G895" s="288"/>
      <c r="H895" s="288"/>
      <c r="I895" s="288"/>
      <c r="J895" s="288"/>
      <c r="K895" s="288"/>
      <c r="L895" s="288"/>
      <c r="M895" s="288"/>
      <c r="N895" s="288"/>
      <c r="O895" s="288"/>
    </row>
    <row r="896" ht="14.25" customHeight="1">
      <c r="B896" s="227"/>
      <c r="C896" s="288"/>
      <c r="D896" s="288"/>
      <c r="E896" s="288"/>
      <c r="F896" s="288"/>
      <c r="G896" s="288"/>
      <c r="H896" s="288"/>
      <c r="I896" s="288"/>
      <c r="J896" s="288"/>
      <c r="K896" s="288"/>
      <c r="L896" s="288"/>
      <c r="M896" s="288"/>
      <c r="N896" s="288"/>
      <c r="O896" s="288"/>
    </row>
    <row r="897" ht="14.25" customHeight="1">
      <c r="B897" s="227"/>
      <c r="C897" s="288"/>
      <c r="D897" s="288"/>
      <c r="E897" s="288"/>
      <c r="F897" s="288"/>
      <c r="G897" s="288"/>
      <c r="H897" s="288"/>
      <c r="I897" s="288"/>
      <c r="J897" s="288"/>
      <c r="K897" s="288"/>
      <c r="L897" s="288"/>
      <c r="M897" s="288"/>
      <c r="N897" s="288"/>
      <c r="O897" s="288"/>
    </row>
    <row r="898" ht="14.25" customHeight="1">
      <c r="B898" s="227"/>
      <c r="C898" s="288"/>
      <c r="D898" s="288"/>
      <c r="E898" s="288"/>
      <c r="F898" s="288"/>
      <c r="G898" s="288"/>
      <c r="H898" s="288"/>
      <c r="I898" s="288"/>
      <c r="J898" s="288"/>
      <c r="K898" s="288"/>
      <c r="L898" s="288"/>
      <c r="M898" s="288"/>
      <c r="N898" s="288"/>
      <c r="O898" s="288"/>
    </row>
    <row r="899" ht="14.25" customHeight="1">
      <c r="B899" s="227"/>
      <c r="C899" s="288"/>
      <c r="D899" s="288"/>
      <c r="E899" s="288"/>
      <c r="F899" s="288"/>
      <c r="G899" s="288"/>
      <c r="H899" s="288"/>
      <c r="I899" s="288"/>
      <c r="J899" s="288"/>
      <c r="K899" s="288"/>
      <c r="L899" s="288"/>
      <c r="M899" s="288"/>
      <c r="N899" s="288"/>
      <c r="O899" s="288"/>
    </row>
    <row r="900" ht="14.25" customHeight="1">
      <c r="B900" s="227"/>
      <c r="C900" s="288"/>
      <c r="D900" s="288"/>
      <c r="E900" s="288"/>
      <c r="F900" s="288"/>
      <c r="G900" s="288"/>
      <c r="H900" s="288"/>
      <c r="I900" s="288"/>
      <c r="J900" s="288"/>
      <c r="K900" s="288"/>
      <c r="L900" s="288"/>
      <c r="M900" s="288"/>
      <c r="N900" s="288"/>
      <c r="O900" s="288"/>
    </row>
    <row r="901" ht="14.25" customHeight="1">
      <c r="B901" s="227"/>
      <c r="C901" s="288"/>
      <c r="D901" s="288"/>
      <c r="E901" s="288"/>
      <c r="F901" s="288"/>
      <c r="G901" s="288"/>
      <c r="H901" s="288"/>
      <c r="I901" s="288"/>
      <c r="J901" s="288"/>
      <c r="K901" s="288"/>
      <c r="L901" s="288"/>
      <c r="M901" s="288"/>
      <c r="N901" s="288"/>
      <c r="O901" s="288"/>
    </row>
    <row r="902" ht="14.25" customHeight="1">
      <c r="B902" s="227"/>
      <c r="C902" s="288"/>
      <c r="D902" s="288"/>
      <c r="E902" s="288"/>
      <c r="F902" s="288"/>
      <c r="G902" s="288"/>
      <c r="H902" s="288"/>
      <c r="I902" s="288"/>
      <c r="J902" s="288"/>
      <c r="K902" s="288"/>
      <c r="L902" s="288"/>
      <c r="M902" s="288"/>
      <c r="N902" s="288"/>
      <c r="O902" s="288"/>
    </row>
    <row r="903" ht="14.25" customHeight="1">
      <c r="B903" s="227"/>
      <c r="C903" s="288"/>
      <c r="D903" s="288"/>
      <c r="E903" s="288"/>
      <c r="F903" s="288"/>
      <c r="G903" s="288"/>
      <c r="H903" s="288"/>
      <c r="I903" s="288"/>
      <c r="J903" s="288"/>
      <c r="K903" s="288"/>
      <c r="L903" s="288"/>
      <c r="M903" s="288"/>
      <c r="N903" s="288"/>
      <c r="O903" s="288"/>
    </row>
    <row r="904" ht="14.25" customHeight="1">
      <c r="B904" s="227"/>
      <c r="C904" s="288"/>
      <c r="D904" s="288"/>
      <c r="E904" s="288"/>
      <c r="F904" s="288"/>
      <c r="G904" s="288"/>
      <c r="H904" s="288"/>
      <c r="I904" s="288"/>
      <c r="J904" s="288"/>
      <c r="K904" s="288"/>
      <c r="L904" s="288"/>
      <c r="M904" s="288"/>
      <c r="N904" s="288"/>
      <c r="O904" s="288"/>
    </row>
    <row r="905" ht="14.25" customHeight="1">
      <c r="B905" s="227"/>
      <c r="C905" s="288"/>
      <c r="D905" s="288"/>
      <c r="E905" s="288"/>
      <c r="F905" s="288"/>
      <c r="G905" s="288"/>
      <c r="H905" s="288"/>
      <c r="I905" s="288"/>
      <c r="J905" s="288"/>
      <c r="K905" s="288"/>
      <c r="L905" s="288"/>
      <c r="M905" s="288"/>
      <c r="N905" s="288"/>
      <c r="O905" s="288"/>
    </row>
    <row r="906" ht="14.25" customHeight="1">
      <c r="B906" s="227"/>
      <c r="C906" s="288"/>
      <c r="D906" s="288"/>
      <c r="E906" s="288"/>
      <c r="F906" s="288"/>
      <c r="G906" s="288"/>
      <c r="H906" s="288"/>
      <c r="I906" s="288"/>
      <c r="J906" s="288"/>
      <c r="K906" s="288"/>
      <c r="L906" s="288"/>
      <c r="M906" s="288"/>
      <c r="N906" s="288"/>
      <c r="O906" s="288"/>
    </row>
    <row r="907" ht="14.25" customHeight="1">
      <c r="B907" s="227"/>
      <c r="C907" s="288"/>
      <c r="D907" s="288"/>
      <c r="E907" s="288"/>
      <c r="F907" s="288"/>
      <c r="G907" s="288"/>
      <c r="H907" s="288"/>
      <c r="I907" s="288"/>
      <c r="J907" s="288"/>
      <c r="K907" s="288"/>
      <c r="L907" s="288"/>
      <c r="M907" s="288"/>
      <c r="N907" s="288"/>
      <c r="O907" s="288"/>
    </row>
    <row r="908" ht="14.25" customHeight="1">
      <c r="B908" s="227"/>
      <c r="C908" s="288"/>
      <c r="D908" s="288"/>
      <c r="E908" s="288"/>
      <c r="F908" s="288"/>
      <c r="G908" s="288"/>
      <c r="H908" s="288"/>
      <c r="I908" s="288"/>
      <c r="J908" s="288"/>
      <c r="K908" s="288"/>
      <c r="L908" s="288"/>
      <c r="M908" s="288"/>
      <c r="N908" s="288"/>
      <c r="O908" s="288"/>
    </row>
    <row r="909" ht="14.25" customHeight="1">
      <c r="B909" s="227"/>
      <c r="C909" s="288"/>
      <c r="D909" s="288"/>
      <c r="E909" s="288"/>
      <c r="F909" s="288"/>
      <c r="G909" s="288"/>
      <c r="H909" s="288"/>
      <c r="I909" s="288"/>
      <c r="J909" s="288"/>
      <c r="K909" s="288"/>
      <c r="L909" s="288"/>
      <c r="M909" s="288"/>
      <c r="N909" s="288"/>
      <c r="O909" s="288"/>
    </row>
    <row r="910" ht="14.25" customHeight="1">
      <c r="B910" s="227"/>
      <c r="C910" s="288"/>
      <c r="D910" s="288"/>
      <c r="E910" s="288"/>
      <c r="F910" s="288"/>
      <c r="G910" s="288"/>
      <c r="H910" s="288"/>
      <c r="I910" s="288"/>
      <c r="J910" s="288"/>
      <c r="K910" s="288"/>
      <c r="L910" s="288"/>
      <c r="M910" s="288"/>
      <c r="N910" s="288"/>
      <c r="O910" s="288"/>
    </row>
    <row r="911" ht="14.25" customHeight="1">
      <c r="B911" s="227"/>
      <c r="C911" s="288"/>
      <c r="D911" s="288"/>
      <c r="E911" s="288"/>
      <c r="F911" s="288"/>
      <c r="G911" s="288"/>
      <c r="H911" s="288"/>
      <c r="I911" s="288"/>
      <c r="J911" s="288"/>
      <c r="K911" s="288"/>
      <c r="L911" s="288"/>
      <c r="M911" s="288"/>
      <c r="N911" s="288"/>
      <c r="O911" s="288"/>
    </row>
    <row r="912" ht="14.25" customHeight="1">
      <c r="B912" s="227"/>
      <c r="C912" s="288"/>
      <c r="D912" s="288"/>
      <c r="E912" s="288"/>
      <c r="F912" s="288"/>
      <c r="G912" s="288"/>
      <c r="H912" s="288"/>
      <c r="I912" s="288"/>
      <c r="J912" s="288"/>
      <c r="K912" s="288"/>
      <c r="L912" s="288"/>
      <c r="M912" s="288"/>
      <c r="N912" s="288"/>
      <c r="O912" s="288"/>
    </row>
    <row r="913" ht="14.25" customHeight="1">
      <c r="B913" s="227"/>
      <c r="C913" s="288"/>
      <c r="D913" s="288"/>
      <c r="E913" s="288"/>
      <c r="F913" s="288"/>
      <c r="G913" s="288"/>
      <c r="H913" s="288"/>
      <c r="I913" s="288"/>
      <c r="J913" s="288"/>
      <c r="K913" s="288"/>
      <c r="L913" s="288"/>
      <c r="M913" s="288"/>
      <c r="N913" s="288"/>
      <c r="O913" s="288"/>
    </row>
    <row r="914" ht="14.25" customHeight="1">
      <c r="B914" s="227"/>
      <c r="C914" s="288"/>
      <c r="D914" s="288"/>
      <c r="E914" s="288"/>
      <c r="F914" s="288"/>
      <c r="G914" s="288"/>
      <c r="H914" s="288"/>
      <c r="I914" s="288"/>
      <c r="J914" s="288"/>
      <c r="K914" s="288"/>
      <c r="L914" s="288"/>
      <c r="M914" s="288"/>
      <c r="N914" s="288"/>
      <c r="O914" s="288"/>
    </row>
    <row r="915" ht="14.25" customHeight="1">
      <c r="B915" s="227"/>
      <c r="C915" s="288"/>
      <c r="D915" s="288"/>
      <c r="E915" s="288"/>
      <c r="F915" s="288"/>
      <c r="G915" s="288"/>
      <c r="H915" s="288"/>
      <c r="I915" s="288"/>
      <c r="J915" s="288"/>
      <c r="K915" s="288"/>
      <c r="L915" s="288"/>
      <c r="M915" s="288"/>
      <c r="N915" s="288"/>
      <c r="O915" s="288"/>
    </row>
    <row r="916" ht="14.25" customHeight="1">
      <c r="B916" s="227"/>
      <c r="C916" s="288"/>
      <c r="D916" s="288"/>
      <c r="E916" s="288"/>
      <c r="F916" s="288"/>
      <c r="G916" s="288"/>
      <c r="H916" s="288"/>
      <c r="I916" s="288"/>
      <c r="J916" s="288"/>
      <c r="K916" s="288"/>
      <c r="L916" s="288"/>
      <c r="M916" s="288"/>
      <c r="N916" s="288"/>
      <c r="O916" s="288"/>
    </row>
    <row r="917" ht="14.25" customHeight="1">
      <c r="B917" s="227"/>
      <c r="C917" s="288"/>
      <c r="D917" s="288"/>
      <c r="E917" s="288"/>
      <c r="F917" s="288"/>
      <c r="G917" s="288"/>
      <c r="H917" s="288"/>
      <c r="I917" s="288"/>
      <c r="J917" s="288"/>
      <c r="K917" s="288"/>
      <c r="L917" s="288"/>
      <c r="M917" s="288"/>
      <c r="N917" s="288"/>
      <c r="O917" s="288"/>
    </row>
    <row r="918" ht="14.25" customHeight="1">
      <c r="B918" s="227"/>
      <c r="C918" s="288"/>
      <c r="D918" s="288"/>
      <c r="E918" s="288"/>
      <c r="F918" s="288"/>
      <c r="G918" s="288"/>
      <c r="H918" s="288"/>
      <c r="I918" s="288"/>
      <c r="J918" s="288"/>
      <c r="K918" s="288"/>
      <c r="L918" s="288"/>
      <c r="M918" s="288"/>
      <c r="N918" s="288"/>
      <c r="O918" s="288"/>
    </row>
    <row r="919" ht="14.25" customHeight="1">
      <c r="B919" s="227"/>
      <c r="C919" s="288"/>
      <c r="D919" s="288"/>
      <c r="E919" s="288"/>
      <c r="F919" s="288"/>
      <c r="G919" s="288"/>
      <c r="H919" s="288"/>
      <c r="I919" s="288"/>
      <c r="J919" s="288"/>
      <c r="K919" s="288"/>
      <c r="L919" s="288"/>
      <c r="M919" s="288"/>
      <c r="N919" s="288"/>
      <c r="O919" s="288"/>
    </row>
    <row r="920" ht="14.25" customHeight="1">
      <c r="B920" s="227"/>
      <c r="C920" s="288"/>
      <c r="D920" s="288"/>
      <c r="E920" s="288"/>
      <c r="F920" s="288"/>
      <c r="G920" s="288"/>
      <c r="H920" s="288"/>
      <c r="I920" s="288"/>
      <c r="J920" s="288"/>
      <c r="K920" s="288"/>
      <c r="L920" s="288"/>
      <c r="M920" s="288"/>
      <c r="N920" s="288"/>
      <c r="O920" s="288"/>
    </row>
    <row r="921" ht="14.25" customHeight="1">
      <c r="B921" s="227"/>
      <c r="C921" s="288"/>
      <c r="D921" s="288"/>
      <c r="E921" s="288"/>
      <c r="F921" s="288"/>
      <c r="G921" s="288"/>
      <c r="H921" s="288"/>
      <c r="I921" s="288"/>
      <c r="J921" s="288"/>
      <c r="K921" s="288"/>
      <c r="L921" s="288"/>
      <c r="M921" s="288"/>
      <c r="N921" s="288"/>
      <c r="O921" s="288"/>
    </row>
    <row r="922" ht="14.25" customHeight="1">
      <c r="B922" s="227"/>
      <c r="C922" s="288"/>
      <c r="D922" s="288"/>
      <c r="E922" s="288"/>
      <c r="F922" s="288"/>
      <c r="G922" s="288"/>
      <c r="H922" s="288"/>
      <c r="I922" s="288"/>
      <c r="J922" s="288"/>
      <c r="K922" s="288"/>
      <c r="L922" s="288"/>
      <c r="M922" s="288"/>
      <c r="N922" s="288"/>
      <c r="O922" s="288"/>
    </row>
    <row r="923" ht="14.25" customHeight="1">
      <c r="B923" s="227"/>
      <c r="C923" s="288"/>
      <c r="D923" s="288"/>
      <c r="E923" s="288"/>
      <c r="F923" s="288"/>
      <c r="G923" s="288"/>
      <c r="H923" s="288"/>
      <c r="I923" s="288"/>
      <c r="J923" s="288"/>
      <c r="K923" s="288"/>
      <c r="L923" s="288"/>
      <c r="M923" s="288"/>
      <c r="N923" s="288"/>
      <c r="O923" s="288"/>
    </row>
    <row r="924" ht="14.25" customHeight="1">
      <c r="B924" s="227"/>
      <c r="C924" s="288"/>
      <c r="D924" s="288"/>
      <c r="E924" s="288"/>
      <c r="F924" s="288"/>
      <c r="G924" s="288"/>
      <c r="H924" s="288"/>
      <c r="I924" s="288"/>
      <c r="J924" s="288"/>
      <c r="K924" s="288"/>
      <c r="L924" s="288"/>
      <c r="M924" s="288"/>
      <c r="N924" s="288"/>
      <c r="O924" s="288"/>
    </row>
    <row r="925" ht="14.25" customHeight="1">
      <c r="B925" s="227"/>
      <c r="C925" s="288"/>
      <c r="D925" s="288"/>
      <c r="E925" s="288"/>
      <c r="F925" s="288"/>
      <c r="G925" s="288"/>
      <c r="H925" s="288"/>
      <c r="I925" s="288"/>
      <c r="J925" s="288"/>
      <c r="K925" s="288"/>
      <c r="L925" s="288"/>
      <c r="M925" s="288"/>
      <c r="N925" s="288"/>
      <c r="O925" s="288"/>
    </row>
    <row r="926" ht="14.25" customHeight="1">
      <c r="B926" s="227"/>
      <c r="C926" s="288"/>
      <c r="D926" s="288"/>
      <c r="E926" s="288"/>
      <c r="F926" s="288"/>
      <c r="G926" s="288"/>
      <c r="H926" s="288"/>
      <c r="I926" s="288"/>
      <c r="J926" s="288"/>
      <c r="K926" s="288"/>
      <c r="L926" s="288"/>
      <c r="M926" s="288"/>
      <c r="N926" s="288"/>
      <c r="O926" s="288"/>
    </row>
    <row r="927" ht="14.25" customHeight="1">
      <c r="B927" s="227"/>
      <c r="C927" s="288"/>
      <c r="D927" s="288"/>
      <c r="E927" s="288"/>
      <c r="F927" s="288"/>
      <c r="G927" s="288"/>
      <c r="H927" s="288"/>
      <c r="I927" s="288"/>
      <c r="J927" s="288"/>
      <c r="K927" s="288"/>
      <c r="L927" s="288"/>
      <c r="M927" s="288"/>
      <c r="N927" s="288"/>
      <c r="O927" s="288"/>
    </row>
    <row r="928" ht="14.25" customHeight="1">
      <c r="B928" s="227"/>
      <c r="C928" s="288"/>
      <c r="D928" s="288"/>
      <c r="E928" s="288"/>
      <c r="F928" s="288"/>
      <c r="G928" s="288"/>
      <c r="H928" s="288"/>
      <c r="I928" s="288"/>
      <c r="J928" s="288"/>
      <c r="K928" s="288"/>
      <c r="L928" s="288"/>
      <c r="M928" s="288"/>
      <c r="N928" s="288"/>
      <c r="O928" s="288"/>
    </row>
    <row r="929" ht="14.25" customHeight="1">
      <c r="B929" s="227"/>
      <c r="C929" s="288"/>
      <c r="D929" s="288"/>
      <c r="E929" s="288"/>
      <c r="F929" s="288"/>
      <c r="G929" s="288"/>
      <c r="H929" s="288"/>
      <c r="I929" s="288"/>
      <c r="J929" s="288"/>
      <c r="K929" s="288"/>
      <c r="L929" s="288"/>
      <c r="M929" s="288"/>
      <c r="N929" s="288"/>
      <c r="O929" s="288"/>
    </row>
    <row r="930" ht="14.25" customHeight="1">
      <c r="B930" s="227"/>
      <c r="C930" s="288"/>
      <c r="D930" s="288"/>
      <c r="E930" s="288"/>
      <c r="F930" s="288"/>
      <c r="G930" s="288"/>
      <c r="H930" s="288"/>
      <c r="I930" s="288"/>
      <c r="J930" s="288"/>
      <c r="K930" s="288"/>
      <c r="L930" s="288"/>
      <c r="M930" s="288"/>
      <c r="N930" s="288"/>
      <c r="O930" s="288"/>
    </row>
    <row r="931" ht="14.25" customHeight="1">
      <c r="B931" s="227"/>
      <c r="C931" s="288"/>
      <c r="D931" s="288"/>
      <c r="E931" s="288"/>
      <c r="F931" s="288"/>
      <c r="G931" s="288"/>
      <c r="H931" s="288"/>
      <c r="I931" s="288"/>
      <c r="J931" s="288"/>
      <c r="K931" s="288"/>
      <c r="L931" s="288"/>
      <c r="M931" s="288"/>
      <c r="N931" s="288"/>
      <c r="O931" s="288"/>
    </row>
    <row r="932" ht="14.25" customHeight="1">
      <c r="B932" s="227"/>
      <c r="C932" s="288"/>
      <c r="D932" s="288"/>
      <c r="E932" s="288"/>
      <c r="F932" s="288"/>
      <c r="G932" s="288"/>
      <c r="H932" s="288"/>
      <c r="I932" s="288"/>
      <c r="J932" s="288"/>
      <c r="K932" s="288"/>
      <c r="L932" s="288"/>
      <c r="M932" s="288"/>
      <c r="N932" s="288"/>
      <c r="O932" s="288"/>
    </row>
    <row r="933" ht="14.25" customHeight="1">
      <c r="B933" s="227"/>
      <c r="C933" s="288"/>
      <c r="D933" s="288"/>
      <c r="E933" s="288"/>
      <c r="F933" s="288"/>
      <c r="G933" s="288"/>
      <c r="H933" s="288"/>
      <c r="I933" s="288"/>
      <c r="J933" s="288"/>
      <c r="K933" s="288"/>
      <c r="L933" s="288"/>
      <c r="M933" s="288"/>
      <c r="N933" s="288"/>
      <c r="O933" s="288"/>
    </row>
    <row r="934" ht="14.25" customHeight="1">
      <c r="B934" s="227"/>
      <c r="C934" s="288"/>
      <c r="D934" s="288"/>
      <c r="E934" s="288"/>
      <c r="F934" s="288"/>
      <c r="G934" s="288"/>
      <c r="H934" s="288"/>
      <c r="I934" s="288"/>
      <c r="J934" s="288"/>
      <c r="K934" s="288"/>
      <c r="L934" s="288"/>
      <c r="M934" s="288"/>
      <c r="N934" s="288"/>
      <c r="O934" s="288"/>
    </row>
    <row r="935" ht="14.25" customHeight="1">
      <c r="B935" s="227"/>
      <c r="C935" s="288"/>
      <c r="D935" s="288"/>
      <c r="E935" s="288"/>
      <c r="F935" s="288"/>
      <c r="G935" s="288"/>
      <c r="H935" s="288"/>
      <c r="I935" s="288"/>
      <c r="J935" s="288"/>
      <c r="K935" s="288"/>
      <c r="L935" s="288"/>
      <c r="M935" s="288"/>
      <c r="N935" s="288"/>
      <c r="O935" s="288"/>
    </row>
    <row r="936" ht="14.25" customHeight="1">
      <c r="B936" s="227"/>
      <c r="C936" s="288"/>
      <c r="D936" s="288"/>
      <c r="E936" s="288"/>
      <c r="F936" s="288"/>
      <c r="G936" s="288"/>
      <c r="H936" s="288"/>
      <c r="I936" s="288"/>
      <c r="J936" s="288"/>
      <c r="K936" s="288"/>
      <c r="L936" s="288"/>
      <c r="M936" s="288"/>
      <c r="N936" s="288"/>
      <c r="O936" s="288"/>
    </row>
    <row r="937" ht="14.25" customHeight="1">
      <c r="B937" s="227"/>
      <c r="C937" s="288"/>
      <c r="D937" s="288"/>
      <c r="E937" s="288"/>
      <c r="F937" s="288"/>
      <c r="G937" s="288"/>
      <c r="H937" s="288"/>
      <c r="I937" s="288"/>
      <c r="J937" s="288"/>
      <c r="K937" s="288"/>
      <c r="L937" s="288"/>
      <c r="M937" s="288"/>
      <c r="N937" s="288"/>
      <c r="O937" s="288"/>
    </row>
    <row r="938" ht="14.25" customHeight="1">
      <c r="B938" s="227"/>
      <c r="C938" s="288"/>
      <c r="D938" s="288"/>
      <c r="E938" s="288"/>
      <c r="F938" s="288"/>
      <c r="G938" s="288"/>
      <c r="H938" s="288"/>
      <c r="I938" s="288"/>
      <c r="J938" s="288"/>
      <c r="K938" s="288"/>
      <c r="L938" s="288"/>
      <c r="M938" s="288"/>
      <c r="N938" s="288"/>
      <c r="O938" s="288"/>
    </row>
    <row r="939" ht="14.25" customHeight="1">
      <c r="B939" s="227"/>
      <c r="C939" s="288"/>
      <c r="D939" s="288"/>
      <c r="E939" s="288"/>
      <c r="F939" s="288"/>
      <c r="G939" s="288"/>
      <c r="H939" s="288"/>
      <c r="I939" s="288"/>
      <c r="J939" s="288"/>
      <c r="K939" s="288"/>
      <c r="L939" s="288"/>
      <c r="M939" s="288"/>
      <c r="N939" s="288"/>
      <c r="O939" s="288"/>
    </row>
    <row r="940" ht="14.25" customHeight="1">
      <c r="B940" s="227"/>
      <c r="C940" s="288"/>
      <c r="D940" s="288"/>
      <c r="E940" s="288"/>
      <c r="F940" s="288"/>
      <c r="G940" s="288"/>
      <c r="H940" s="288"/>
      <c r="I940" s="288"/>
      <c r="J940" s="288"/>
      <c r="K940" s="288"/>
      <c r="L940" s="288"/>
      <c r="M940" s="288"/>
      <c r="N940" s="288"/>
      <c r="O940" s="288"/>
    </row>
    <row r="941" ht="14.25" customHeight="1">
      <c r="B941" s="227"/>
      <c r="C941" s="288"/>
      <c r="D941" s="288"/>
      <c r="E941" s="288"/>
      <c r="F941" s="288"/>
      <c r="G941" s="288"/>
      <c r="H941" s="288"/>
      <c r="I941" s="288"/>
      <c r="J941" s="288"/>
      <c r="K941" s="288"/>
      <c r="L941" s="288"/>
      <c r="M941" s="288"/>
      <c r="N941" s="288"/>
      <c r="O941" s="288"/>
    </row>
    <row r="942" ht="14.25" customHeight="1">
      <c r="B942" s="227"/>
      <c r="C942" s="288"/>
      <c r="D942" s="288"/>
      <c r="E942" s="288"/>
      <c r="F942" s="288"/>
      <c r="G942" s="288"/>
      <c r="H942" s="288"/>
      <c r="I942" s="288"/>
      <c r="J942" s="288"/>
      <c r="K942" s="288"/>
      <c r="L942" s="288"/>
      <c r="M942" s="288"/>
      <c r="N942" s="288"/>
      <c r="O942" s="288"/>
    </row>
    <row r="943" ht="14.25" customHeight="1">
      <c r="B943" s="227"/>
      <c r="C943" s="288"/>
      <c r="D943" s="288"/>
      <c r="E943" s="288"/>
      <c r="F943" s="288"/>
      <c r="G943" s="288"/>
      <c r="H943" s="288"/>
      <c r="I943" s="288"/>
      <c r="J943" s="288"/>
      <c r="K943" s="288"/>
      <c r="L943" s="288"/>
      <c r="M943" s="288"/>
      <c r="N943" s="288"/>
      <c r="O943" s="288"/>
    </row>
    <row r="944" ht="14.25" customHeight="1">
      <c r="B944" s="227"/>
      <c r="C944" s="288"/>
      <c r="D944" s="288"/>
      <c r="E944" s="288"/>
      <c r="F944" s="288"/>
      <c r="G944" s="288"/>
      <c r="H944" s="288"/>
      <c r="I944" s="288"/>
      <c r="J944" s="288"/>
      <c r="K944" s="288"/>
      <c r="L944" s="288"/>
      <c r="M944" s="288"/>
      <c r="N944" s="288"/>
      <c r="O944" s="288"/>
    </row>
    <row r="945" ht="14.25" customHeight="1">
      <c r="B945" s="227"/>
      <c r="C945" s="288"/>
      <c r="D945" s="288"/>
      <c r="E945" s="288"/>
      <c r="F945" s="288"/>
      <c r="G945" s="288"/>
      <c r="H945" s="288"/>
      <c r="I945" s="288"/>
      <c r="J945" s="288"/>
      <c r="K945" s="288"/>
      <c r="L945" s="288"/>
      <c r="M945" s="288"/>
      <c r="N945" s="288"/>
      <c r="O945" s="288"/>
    </row>
    <row r="946" ht="14.25" customHeight="1">
      <c r="B946" s="227"/>
      <c r="C946" s="288"/>
      <c r="D946" s="288"/>
      <c r="E946" s="288"/>
      <c r="F946" s="288"/>
      <c r="G946" s="288"/>
      <c r="H946" s="288"/>
      <c r="I946" s="288"/>
      <c r="J946" s="288"/>
      <c r="K946" s="288"/>
      <c r="L946" s="288"/>
      <c r="M946" s="288"/>
      <c r="N946" s="288"/>
      <c r="O946" s="288"/>
    </row>
    <row r="947" ht="14.25" customHeight="1">
      <c r="B947" s="227"/>
      <c r="C947" s="288"/>
      <c r="D947" s="288"/>
      <c r="E947" s="288"/>
      <c r="F947" s="288"/>
      <c r="G947" s="288"/>
      <c r="H947" s="288"/>
      <c r="I947" s="288"/>
      <c r="J947" s="288"/>
      <c r="K947" s="288"/>
      <c r="L947" s="288"/>
      <c r="M947" s="288"/>
      <c r="N947" s="288"/>
      <c r="O947" s="288"/>
    </row>
    <row r="948" ht="14.25" customHeight="1">
      <c r="B948" s="227"/>
      <c r="C948" s="288"/>
      <c r="D948" s="288"/>
      <c r="E948" s="288"/>
      <c r="F948" s="288"/>
      <c r="G948" s="288"/>
      <c r="H948" s="288"/>
      <c r="I948" s="288"/>
      <c r="J948" s="288"/>
      <c r="K948" s="288"/>
      <c r="L948" s="288"/>
      <c r="M948" s="288"/>
      <c r="N948" s="288"/>
      <c r="O948" s="288"/>
    </row>
    <row r="949" ht="14.25" customHeight="1">
      <c r="B949" s="227"/>
      <c r="C949" s="288"/>
      <c r="D949" s="288"/>
      <c r="E949" s="288"/>
      <c r="F949" s="288"/>
      <c r="G949" s="288"/>
      <c r="H949" s="288"/>
      <c r="I949" s="288"/>
      <c r="J949" s="288"/>
      <c r="K949" s="288"/>
      <c r="L949" s="288"/>
      <c r="M949" s="288"/>
      <c r="N949" s="288"/>
      <c r="O949" s="288"/>
    </row>
    <row r="950" ht="14.25" customHeight="1">
      <c r="B950" s="227"/>
      <c r="C950" s="288"/>
      <c r="D950" s="288"/>
      <c r="E950" s="288"/>
      <c r="F950" s="288"/>
      <c r="G950" s="288"/>
      <c r="H950" s="288"/>
      <c r="I950" s="288"/>
      <c r="J950" s="288"/>
      <c r="K950" s="288"/>
      <c r="L950" s="288"/>
      <c r="M950" s="288"/>
      <c r="N950" s="288"/>
      <c r="O950" s="288"/>
    </row>
    <row r="951" ht="14.25" customHeight="1">
      <c r="B951" s="227"/>
      <c r="C951" s="288"/>
      <c r="D951" s="288"/>
      <c r="E951" s="288"/>
      <c r="F951" s="288"/>
      <c r="G951" s="288"/>
      <c r="H951" s="288"/>
      <c r="I951" s="288"/>
      <c r="J951" s="288"/>
      <c r="K951" s="288"/>
      <c r="L951" s="288"/>
      <c r="M951" s="288"/>
      <c r="N951" s="288"/>
      <c r="O951" s="288"/>
    </row>
    <row r="952" ht="14.25" customHeight="1">
      <c r="B952" s="227"/>
      <c r="C952" s="288"/>
      <c r="D952" s="288"/>
      <c r="E952" s="288"/>
      <c r="F952" s="288"/>
      <c r="G952" s="288"/>
      <c r="H952" s="288"/>
      <c r="I952" s="288"/>
      <c r="J952" s="288"/>
      <c r="K952" s="288"/>
      <c r="L952" s="288"/>
      <c r="M952" s="288"/>
      <c r="N952" s="288"/>
      <c r="O952" s="288"/>
    </row>
    <row r="953" ht="14.25" customHeight="1">
      <c r="B953" s="227"/>
      <c r="C953" s="288"/>
      <c r="D953" s="288"/>
      <c r="E953" s="288"/>
      <c r="F953" s="288"/>
      <c r="G953" s="288"/>
      <c r="H953" s="288"/>
      <c r="I953" s="288"/>
      <c r="J953" s="288"/>
      <c r="K953" s="288"/>
      <c r="L953" s="288"/>
      <c r="M953" s="288"/>
      <c r="N953" s="288"/>
      <c r="O953" s="288"/>
    </row>
    <row r="954" ht="14.25" customHeight="1">
      <c r="B954" s="227"/>
      <c r="C954" s="288"/>
      <c r="D954" s="288"/>
      <c r="E954" s="288"/>
      <c r="F954" s="288"/>
      <c r="G954" s="288"/>
      <c r="H954" s="288"/>
      <c r="I954" s="288"/>
      <c r="J954" s="288"/>
      <c r="K954" s="288"/>
      <c r="L954" s="288"/>
      <c r="M954" s="288"/>
      <c r="N954" s="288"/>
      <c r="O954" s="288"/>
    </row>
    <row r="955" ht="14.25" customHeight="1">
      <c r="B955" s="227"/>
      <c r="C955" s="288"/>
      <c r="D955" s="288"/>
      <c r="E955" s="288"/>
      <c r="F955" s="288"/>
      <c r="G955" s="288"/>
      <c r="H955" s="288"/>
      <c r="I955" s="288"/>
      <c r="J955" s="288"/>
      <c r="K955" s="288"/>
      <c r="L955" s="288"/>
      <c r="M955" s="288"/>
      <c r="N955" s="288"/>
      <c r="O955" s="288"/>
    </row>
    <row r="956" ht="14.25" customHeight="1">
      <c r="B956" s="227"/>
      <c r="C956" s="288"/>
      <c r="D956" s="288"/>
      <c r="E956" s="288"/>
      <c r="F956" s="288"/>
      <c r="G956" s="288"/>
      <c r="H956" s="288"/>
      <c r="I956" s="288"/>
      <c r="J956" s="288"/>
      <c r="K956" s="288"/>
      <c r="L956" s="288"/>
      <c r="M956" s="288"/>
      <c r="N956" s="288"/>
      <c r="O956" s="288"/>
    </row>
    <row r="957" ht="14.25" customHeight="1">
      <c r="B957" s="227"/>
      <c r="C957" s="288"/>
      <c r="D957" s="288"/>
      <c r="E957" s="288"/>
      <c r="F957" s="288"/>
      <c r="G957" s="288"/>
      <c r="H957" s="288"/>
      <c r="I957" s="288"/>
      <c r="J957" s="288"/>
      <c r="K957" s="288"/>
      <c r="L957" s="288"/>
      <c r="M957" s="288"/>
      <c r="N957" s="288"/>
      <c r="O957" s="288"/>
    </row>
    <row r="958" ht="14.25" customHeight="1">
      <c r="B958" s="227"/>
      <c r="C958" s="288"/>
      <c r="D958" s="288"/>
      <c r="E958" s="288"/>
      <c r="F958" s="288"/>
      <c r="G958" s="288"/>
      <c r="H958" s="288"/>
      <c r="I958" s="288"/>
      <c r="J958" s="288"/>
      <c r="K958" s="288"/>
      <c r="L958" s="288"/>
      <c r="M958" s="288"/>
      <c r="N958" s="288"/>
      <c r="O958" s="288"/>
    </row>
    <row r="959" ht="14.25" customHeight="1">
      <c r="B959" s="227"/>
      <c r="C959" s="288"/>
      <c r="D959" s="288"/>
      <c r="E959" s="288"/>
      <c r="F959" s="288"/>
      <c r="G959" s="288"/>
      <c r="H959" s="288"/>
      <c r="I959" s="288"/>
      <c r="J959" s="288"/>
      <c r="K959" s="288"/>
      <c r="L959" s="288"/>
      <c r="M959" s="288"/>
      <c r="N959" s="288"/>
      <c r="O959" s="288"/>
    </row>
    <row r="960" ht="14.25" customHeight="1">
      <c r="B960" s="227"/>
      <c r="C960" s="288"/>
      <c r="D960" s="288"/>
      <c r="E960" s="288"/>
      <c r="F960" s="288"/>
      <c r="G960" s="288"/>
      <c r="H960" s="288"/>
      <c r="I960" s="288"/>
      <c r="J960" s="288"/>
      <c r="K960" s="288"/>
      <c r="L960" s="288"/>
      <c r="M960" s="288"/>
      <c r="N960" s="288"/>
      <c r="O960" s="288"/>
    </row>
    <row r="961" ht="14.25" customHeight="1">
      <c r="B961" s="227"/>
      <c r="C961" s="288"/>
      <c r="D961" s="288"/>
      <c r="E961" s="288"/>
      <c r="F961" s="288"/>
      <c r="G961" s="288"/>
      <c r="H961" s="288"/>
      <c r="I961" s="288"/>
      <c r="J961" s="288"/>
      <c r="K961" s="288"/>
      <c r="L961" s="288"/>
      <c r="M961" s="288"/>
      <c r="N961" s="288"/>
      <c r="O961" s="288"/>
    </row>
    <row r="962" ht="14.25" customHeight="1">
      <c r="B962" s="227"/>
      <c r="C962" s="288"/>
      <c r="D962" s="288"/>
      <c r="E962" s="288"/>
      <c r="F962" s="288"/>
      <c r="G962" s="288"/>
      <c r="H962" s="288"/>
      <c r="I962" s="288"/>
      <c r="J962" s="288"/>
      <c r="K962" s="288"/>
      <c r="L962" s="288"/>
      <c r="M962" s="288"/>
      <c r="N962" s="288"/>
      <c r="O962" s="288"/>
    </row>
    <row r="963" ht="14.25" customHeight="1">
      <c r="B963" s="227"/>
      <c r="C963" s="288"/>
      <c r="D963" s="288"/>
      <c r="E963" s="288"/>
      <c r="F963" s="288"/>
      <c r="G963" s="288"/>
      <c r="H963" s="288"/>
      <c r="I963" s="288"/>
      <c r="J963" s="288"/>
      <c r="K963" s="288"/>
      <c r="L963" s="288"/>
      <c r="M963" s="288"/>
      <c r="N963" s="288"/>
      <c r="O963" s="288"/>
    </row>
    <row r="964" ht="14.25" customHeight="1">
      <c r="B964" s="227"/>
      <c r="C964" s="288"/>
      <c r="D964" s="288"/>
      <c r="E964" s="288"/>
      <c r="F964" s="288"/>
      <c r="G964" s="288"/>
      <c r="H964" s="288"/>
      <c r="I964" s="288"/>
      <c r="J964" s="288"/>
      <c r="K964" s="288"/>
      <c r="L964" s="288"/>
      <c r="M964" s="288"/>
      <c r="N964" s="288"/>
      <c r="O964" s="288"/>
    </row>
    <row r="965" ht="14.25" customHeight="1">
      <c r="B965" s="227"/>
      <c r="C965" s="288"/>
      <c r="D965" s="288"/>
      <c r="E965" s="288"/>
      <c r="F965" s="288"/>
      <c r="G965" s="288"/>
      <c r="H965" s="288"/>
      <c r="I965" s="288"/>
      <c r="J965" s="288"/>
      <c r="K965" s="288"/>
      <c r="L965" s="288"/>
      <c r="M965" s="288"/>
      <c r="N965" s="288"/>
      <c r="O965" s="288"/>
    </row>
    <row r="966" ht="14.25" customHeight="1">
      <c r="B966" s="227"/>
      <c r="C966" s="288"/>
      <c r="D966" s="288"/>
      <c r="E966" s="288"/>
      <c r="F966" s="288"/>
      <c r="G966" s="288"/>
      <c r="H966" s="288"/>
      <c r="I966" s="288"/>
      <c r="J966" s="288"/>
      <c r="K966" s="288"/>
      <c r="L966" s="288"/>
      <c r="M966" s="288"/>
      <c r="N966" s="288"/>
      <c r="O966" s="288"/>
    </row>
    <row r="967" ht="14.25" customHeight="1">
      <c r="B967" s="227"/>
      <c r="C967" s="288"/>
      <c r="D967" s="288"/>
      <c r="E967" s="288"/>
      <c r="F967" s="288"/>
      <c r="G967" s="288"/>
      <c r="H967" s="288"/>
      <c r="I967" s="288"/>
      <c r="J967" s="288"/>
      <c r="K967" s="288"/>
      <c r="L967" s="288"/>
      <c r="M967" s="288"/>
      <c r="N967" s="288"/>
      <c r="O967" s="288"/>
    </row>
    <row r="968" ht="14.25" customHeight="1">
      <c r="B968" s="227"/>
      <c r="C968" s="288"/>
      <c r="D968" s="288"/>
      <c r="E968" s="288"/>
      <c r="F968" s="288"/>
      <c r="G968" s="288"/>
      <c r="H968" s="288"/>
      <c r="I968" s="288"/>
      <c r="J968" s="288"/>
      <c r="K968" s="288"/>
      <c r="L968" s="288"/>
      <c r="M968" s="288"/>
      <c r="N968" s="288"/>
      <c r="O968" s="288"/>
    </row>
    <row r="969" ht="14.25" customHeight="1">
      <c r="B969" s="227"/>
      <c r="C969" s="288"/>
      <c r="D969" s="288"/>
      <c r="E969" s="288"/>
      <c r="F969" s="288"/>
      <c r="G969" s="288"/>
      <c r="H969" s="288"/>
      <c r="I969" s="288"/>
      <c r="J969" s="288"/>
      <c r="K969" s="288"/>
      <c r="L969" s="288"/>
      <c r="M969" s="288"/>
      <c r="N969" s="288"/>
      <c r="O969" s="288"/>
    </row>
    <row r="970" ht="14.25" customHeight="1">
      <c r="B970" s="227"/>
      <c r="C970" s="288"/>
      <c r="D970" s="288"/>
      <c r="E970" s="288"/>
      <c r="F970" s="288"/>
      <c r="G970" s="288"/>
      <c r="H970" s="288"/>
      <c r="I970" s="288"/>
      <c r="J970" s="288"/>
      <c r="K970" s="288"/>
      <c r="L970" s="288"/>
      <c r="M970" s="288"/>
      <c r="N970" s="288"/>
      <c r="O970" s="288"/>
    </row>
    <row r="971" ht="14.25" customHeight="1">
      <c r="B971" s="227"/>
      <c r="C971" s="288"/>
      <c r="D971" s="288"/>
      <c r="E971" s="288"/>
      <c r="F971" s="288"/>
      <c r="G971" s="288"/>
      <c r="H971" s="288"/>
      <c r="I971" s="288"/>
      <c r="J971" s="288"/>
      <c r="K971" s="288"/>
      <c r="L971" s="288"/>
      <c r="M971" s="288"/>
      <c r="N971" s="288"/>
      <c r="O971" s="288"/>
    </row>
    <row r="972" ht="14.25" customHeight="1">
      <c r="B972" s="227"/>
      <c r="C972" s="288"/>
      <c r="D972" s="288"/>
      <c r="E972" s="288"/>
      <c r="F972" s="288"/>
      <c r="G972" s="288"/>
      <c r="H972" s="288"/>
      <c r="I972" s="288"/>
      <c r="J972" s="288"/>
      <c r="K972" s="288"/>
      <c r="L972" s="288"/>
      <c r="M972" s="288"/>
      <c r="N972" s="288"/>
      <c r="O972" s="288"/>
    </row>
    <row r="973" ht="14.25" customHeight="1">
      <c r="B973" s="227"/>
      <c r="C973" s="288"/>
      <c r="D973" s="288"/>
      <c r="E973" s="288"/>
      <c r="F973" s="288"/>
      <c r="G973" s="288"/>
      <c r="H973" s="288"/>
      <c r="I973" s="288"/>
      <c r="J973" s="288"/>
      <c r="K973" s="288"/>
      <c r="L973" s="288"/>
      <c r="M973" s="288"/>
      <c r="N973" s="288"/>
      <c r="O973" s="288"/>
    </row>
    <row r="974" ht="14.25" customHeight="1">
      <c r="B974" s="227"/>
      <c r="C974" s="288"/>
      <c r="D974" s="288"/>
      <c r="E974" s="288"/>
      <c r="F974" s="288"/>
      <c r="G974" s="288"/>
      <c r="H974" s="288"/>
      <c r="I974" s="288"/>
      <c r="J974" s="288"/>
      <c r="K974" s="288"/>
      <c r="L974" s="288"/>
      <c r="M974" s="288"/>
      <c r="N974" s="288"/>
      <c r="O974" s="288"/>
    </row>
    <row r="975" ht="14.25" customHeight="1">
      <c r="B975" s="227"/>
      <c r="C975" s="288"/>
      <c r="D975" s="288"/>
      <c r="E975" s="288"/>
      <c r="F975" s="288"/>
      <c r="G975" s="288"/>
      <c r="H975" s="288"/>
      <c r="I975" s="288"/>
      <c r="J975" s="288"/>
      <c r="K975" s="288"/>
      <c r="L975" s="288"/>
      <c r="M975" s="288"/>
      <c r="N975" s="288"/>
      <c r="O975" s="288"/>
    </row>
    <row r="976" ht="14.25" customHeight="1">
      <c r="B976" s="227"/>
      <c r="C976" s="288"/>
      <c r="D976" s="288"/>
      <c r="E976" s="288"/>
      <c r="F976" s="288"/>
      <c r="G976" s="288"/>
      <c r="H976" s="288"/>
      <c r="I976" s="288"/>
      <c r="J976" s="288"/>
      <c r="K976" s="288"/>
      <c r="L976" s="288"/>
      <c r="M976" s="288"/>
      <c r="N976" s="288"/>
      <c r="O976" s="288"/>
    </row>
    <row r="977" ht="14.25" customHeight="1">
      <c r="B977" s="227"/>
      <c r="C977" s="288"/>
      <c r="D977" s="288"/>
      <c r="E977" s="288"/>
      <c r="F977" s="288"/>
      <c r="G977" s="288"/>
      <c r="H977" s="288"/>
      <c r="I977" s="288"/>
      <c r="J977" s="288"/>
      <c r="K977" s="288"/>
      <c r="L977" s="288"/>
      <c r="M977" s="288"/>
      <c r="N977" s="288"/>
      <c r="O977" s="288"/>
    </row>
    <row r="978" ht="14.25" customHeight="1">
      <c r="B978" s="227"/>
      <c r="C978" s="288"/>
      <c r="D978" s="288"/>
      <c r="E978" s="288"/>
      <c r="F978" s="288"/>
      <c r="G978" s="288"/>
      <c r="H978" s="288"/>
      <c r="I978" s="288"/>
      <c r="J978" s="288"/>
      <c r="K978" s="288"/>
      <c r="L978" s="288"/>
      <c r="M978" s="288"/>
      <c r="N978" s="288"/>
      <c r="O978" s="288"/>
    </row>
    <row r="979" ht="14.25" customHeight="1">
      <c r="B979" s="227"/>
      <c r="C979" s="288"/>
      <c r="D979" s="288"/>
      <c r="E979" s="288"/>
      <c r="F979" s="288"/>
      <c r="G979" s="288"/>
      <c r="H979" s="288"/>
      <c r="I979" s="288"/>
      <c r="J979" s="288"/>
      <c r="K979" s="288"/>
      <c r="L979" s="288"/>
      <c r="M979" s="288"/>
      <c r="N979" s="288"/>
      <c r="O979" s="288"/>
    </row>
    <row r="980" ht="14.25" customHeight="1">
      <c r="B980" s="227"/>
      <c r="C980" s="288"/>
      <c r="D980" s="288"/>
      <c r="E980" s="288"/>
      <c r="F980" s="288"/>
      <c r="G980" s="288"/>
      <c r="H980" s="288"/>
      <c r="I980" s="288"/>
      <c r="J980" s="288"/>
      <c r="K980" s="288"/>
      <c r="L980" s="288"/>
      <c r="M980" s="288"/>
      <c r="N980" s="288"/>
      <c r="O980" s="288"/>
    </row>
    <row r="981" ht="14.25" customHeight="1">
      <c r="B981" s="227"/>
      <c r="C981" s="288"/>
      <c r="D981" s="288"/>
      <c r="E981" s="288"/>
      <c r="F981" s="288"/>
      <c r="G981" s="288"/>
      <c r="H981" s="288"/>
      <c r="I981" s="288"/>
      <c r="J981" s="288"/>
      <c r="K981" s="288"/>
      <c r="L981" s="288"/>
      <c r="M981" s="288"/>
      <c r="N981" s="288"/>
      <c r="O981" s="288"/>
    </row>
    <row r="982" ht="14.25" customHeight="1">
      <c r="B982" s="227"/>
      <c r="C982" s="288"/>
      <c r="D982" s="288"/>
      <c r="E982" s="288"/>
      <c r="F982" s="288"/>
      <c r="G982" s="288"/>
      <c r="H982" s="288"/>
      <c r="I982" s="288"/>
      <c r="J982" s="288"/>
      <c r="K982" s="288"/>
      <c r="L982" s="288"/>
      <c r="M982" s="288"/>
      <c r="N982" s="288"/>
      <c r="O982" s="288"/>
    </row>
    <row r="983" ht="14.25" customHeight="1">
      <c r="B983" s="227"/>
      <c r="C983" s="288"/>
      <c r="D983" s="288"/>
      <c r="E983" s="288"/>
      <c r="F983" s="288"/>
      <c r="G983" s="288"/>
      <c r="H983" s="288"/>
      <c r="I983" s="288"/>
      <c r="J983" s="288"/>
      <c r="K983" s="288"/>
      <c r="L983" s="288"/>
      <c r="M983" s="288"/>
      <c r="N983" s="288"/>
      <c r="O983" s="288"/>
    </row>
    <row r="984" ht="14.25" customHeight="1">
      <c r="B984" s="227"/>
      <c r="C984" s="288"/>
      <c r="D984" s="288"/>
      <c r="E984" s="288"/>
      <c r="F984" s="288"/>
      <c r="G984" s="288"/>
      <c r="H984" s="288"/>
      <c r="I984" s="288"/>
      <c r="J984" s="288"/>
      <c r="K984" s="288"/>
      <c r="L984" s="288"/>
      <c r="M984" s="288"/>
      <c r="N984" s="288"/>
      <c r="O984" s="288"/>
    </row>
    <row r="985" ht="14.25" customHeight="1">
      <c r="B985" s="227"/>
      <c r="C985" s="288"/>
      <c r="D985" s="288"/>
      <c r="E985" s="288"/>
      <c r="F985" s="288"/>
      <c r="G985" s="288"/>
      <c r="H985" s="288"/>
      <c r="I985" s="288"/>
      <c r="J985" s="288"/>
      <c r="K985" s="288"/>
      <c r="L985" s="288"/>
      <c r="M985" s="288"/>
      <c r="N985" s="288"/>
      <c r="O985" s="288"/>
    </row>
    <row r="986" ht="14.25" customHeight="1">
      <c r="B986" s="227"/>
      <c r="C986" s="288"/>
      <c r="D986" s="288"/>
      <c r="E986" s="288"/>
      <c r="F986" s="288"/>
      <c r="G986" s="288"/>
      <c r="H986" s="288"/>
      <c r="I986" s="288"/>
      <c r="J986" s="288"/>
      <c r="K986" s="288"/>
      <c r="L986" s="288"/>
      <c r="M986" s="288"/>
      <c r="N986" s="288"/>
      <c r="O986" s="288"/>
    </row>
    <row r="987" ht="14.25" customHeight="1">
      <c r="B987" s="227"/>
      <c r="C987" s="288"/>
      <c r="D987" s="288"/>
      <c r="E987" s="288"/>
      <c r="F987" s="288"/>
      <c r="G987" s="288"/>
      <c r="H987" s="288"/>
      <c r="I987" s="288"/>
      <c r="J987" s="288"/>
      <c r="K987" s="288"/>
      <c r="L987" s="288"/>
      <c r="M987" s="288"/>
      <c r="N987" s="288"/>
      <c r="O987" s="288"/>
    </row>
    <row r="988" ht="14.25" customHeight="1">
      <c r="B988" s="227"/>
      <c r="C988" s="288"/>
      <c r="D988" s="288"/>
      <c r="E988" s="288"/>
      <c r="F988" s="288"/>
      <c r="G988" s="288"/>
      <c r="H988" s="288"/>
      <c r="I988" s="288"/>
      <c r="J988" s="288"/>
      <c r="K988" s="288"/>
      <c r="L988" s="288"/>
      <c r="M988" s="288"/>
      <c r="N988" s="288"/>
      <c r="O988" s="288"/>
    </row>
    <row r="989" ht="14.25" customHeight="1">
      <c r="B989" s="227"/>
      <c r="C989" s="288"/>
      <c r="D989" s="288"/>
      <c r="E989" s="288"/>
      <c r="F989" s="288"/>
      <c r="G989" s="288"/>
      <c r="H989" s="288"/>
      <c r="I989" s="288"/>
      <c r="J989" s="288"/>
      <c r="K989" s="288"/>
      <c r="L989" s="288"/>
      <c r="M989" s="288"/>
      <c r="N989" s="288"/>
      <c r="O989" s="288"/>
    </row>
    <row r="990" ht="14.25" customHeight="1">
      <c r="B990" s="227"/>
      <c r="C990" s="288"/>
      <c r="D990" s="288"/>
      <c r="E990" s="288"/>
      <c r="F990" s="288"/>
      <c r="G990" s="288"/>
      <c r="H990" s="288"/>
      <c r="I990" s="288"/>
      <c r="J990" s="288"/>
      <c r="K990" s="288"/>
      <c r="L990" s="288"/>
      <c r="M990" s="288"/>
      <c r="N990" s="288"/>
      <c r="O990" s="288"/>
    </row>
    <row r="991" ht="14.25" customHeight="1">
      <c r="B991" s="227"/>
      <c r="C991" s="288"/>
      <c r="D991" s="288"/>
      <c r="E991" s="288"/>
      <c r="F991" s="288"/>
      <c r="G991" s="288"/>
      <c r="H991" s="288"/>
      <c r="I991" s="288"/>
      <c r="J991" s="288"/>
      <c r="K991" s="288"/>
      <c r="L991" s="288"/>
      <c r="M991" s="288"/>
      <c r="N991" s="288"/>
      <c r="O991" s="288"/>
    </row>
    <row r="992" ht="14.25" customHeight="1">
      <c r="B992" s="227"/>
      <c r="C992" s="288"/>
      <c r="D992" s="288"/>
      <c r="E992" s="288"/>
      <c r="F992" s="288"/>
      <c r="G992" s="288"/>
      <c r="H992" s="288"/>
      <c r="I992" s="288"/>
      <c r="J992" s="288"/>
      <c r="K992" s="288"/>
      <c r="L992" s="288"/>
      <c r="M992" s="288"/>
      <c r="N992" s="288"/>
      <c r="O992" s="288"/>
    </row>
    <row r="993" ht="14.25" customHeight="1">
      <c r="B993" s="227"/>
      <c r="C993" s="288"/>
      <c r="D993" s="288"/>
      <c r="E993" s="288"/>
      <c r="F993" s="288"/>
      <c r="G993" s="288"/>
      <c r="H993" s="288"/>
      <c r="I993" s="288"/>
      <c r="J993" s="288"/>
      <c r="K993" s="288"/>
      <c r="L993" s="288"/>
      <c r="M993" s="288"/>
      <c r="N993" s="288"/>
      <c r="O993" s="288"/>
    </row>
    <row r="994" ht="14.25" customHeight="1">
      <c r="B994" s="227"/>
      <c r="C994" s="288"/>
      <c r="D994" s="288"/>
      <c r="E994" s="288"/>
      <c r="F994" s="288"/>
      <c r="G994" s="288"/>
      <c r="H994" s="288"/>
      <c r="I994" s="288"/>
      <c r="J994" s="288"/>
      <c r="K994" s="288"/>
      <c r="L994" s="288"/>
      <c r="M994" s="288"/>
      <c r="N994" s="288"/>
      <c r="O994" s="288"/>
    </row>
    <row r="995" ht="14.25" customHeight="1">
      <c r="B995" s="227"/>
      <c r="C995" s="288"/>
      <c r="D995" s="288"/>
      <c r="E995" s="288"/>
      <c r="F995" s="288"/>
      <c r="G995" s="288"/>
      <c r="H995" s="288"/>
      <c r="I995" s="288"/>
      <c r="J995" s="288"/>
      <c r="K995" s="288"/>
      <c r="L995" s="288"/>
      <c r="M995" s="288"/>
      <c r="N995" s="288"/>
      <c r="O995" s="288"/>
    </row>
    <row r="996" ht="14.25" customHeight="1">
      <c r="B996" s="227"/>
      <c r="C996" s="288"/>
      <c r="D996" s="288"/>
      <c r="E996" s="288"/>
      <c r="F996" s="288"/>
      <c r="G996" s="288"/>
      <c r="H996" s="288"/>
      <c r="I996" s="288"/>
      <c r="J996" s="288"/>
      <c r="K996" s="288"/>
      <c r="L996" s="288"/>
      <c r="M996" s="288"/>
      <c r="N996" s="288"/>
      <c r="O996" s="288"/>
    </row>
    <row r="997" ht="14.25" customHeight="1">
      <c r="B997" s="227"/>
      <c r="C997" s="288"/>
      <c r="D997" s="288"/>
      <c r="E997" s="288"/>
      <c r="F997" s="288"/>
      <c r="G997" s="288"/>
      <c r="H997" s="288"/>
      <c r="I997" s="288"/>
      <c r="J997" s="288"/>
      <c r="K997" s="288"/>
      <c r="L997" s="288"/>
      <c r="M997" s="288"/>
      <c r="N997" s="288"/>
      <c r="O997" s="288"/>
    </row>
    <row r="998" ht="14.25" customHeight="1">
      <c r="B998" s="227"/>
      <c r="C998" s="288"/>
      <c r="D998" s="288"/>
      <c r="E998" s="288"/>
      <c r="F998" s="288"/>
      <c r="G998" s="288"/>
      <c r="H998" s="288"/>
      <c r="I998" s="288"/>
      <c r="J998" s="288"/>
      <c r="K998" s="288"/>
      <c r="L998" s="288"/>
      <c r="M998" s="288"/>
      <c r="N998" s="288"/>
      <c r="O998" s="288"/>
    </row>
    <row r="999" ht="14.25" customHeight="1">
      <c r="B999" s="227"/>
      <c r="C999" s="288"/>
      <c r="D999" s="288"/>
      <c r="E999" s="288"/>
      <c r="F999" s="288"/>
      <c r="G999" s="288"/>
      <c r="H999" s="288"/>
      <c r="I999" s="288"/>
      <c r="J999" s="288"/>
      <c r="K999" s="288"/>
      <c r="L999" s="288"/>
      <c r="M999" s="288"/>
      <c r="N999" s="288"/>
      <c r="O999" s="288"/>
    </row>
    <row r="1000" ht="14.25" customHeight="1">
      <c r="B1000" s="227"/>
      <c r="C1000" s="288"/>
      <c r="D1000" s="288"/>
      <c r="E1000" s="288"/>
      <c r="F1000" s="288"/>
      <c r="G1000" s="288"/>
      <c r="H1000" s="288"/>
      <c r="I1000" s="288"/>
      <c r="J1000" s="288"/>
      <c r="K1000" s="288"/>
      <c r="L1000" s="288"/>
      <c r="M1000" s="288"/>
      <c r="N1000" s="288"/>
      <c r="O1000" s="288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5"/>
      <c r="AM1" s="345"/>
      <c r="AN1" s="345"/>
      <c r="AO1" s="345"/>
      <c r="AP1" s="345"/>
      <c r="AQ1" s="345"/>
      <c r="AR1" s="345"/>
      <c r="AS1" s="345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87" t="s">
        <v>136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88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5"/>
      <c r="AM2" s="345"/>
      <c r="AN2" s="345"/>
      <c r="AO2" s="345"/>
      <c r="AP2" s="345"/>
      <c r="AQ2" s="345"/>
      <c r="AR2" s="345"/>
      <c r="AS2" s="345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4"/>
      <c r="CO2" s="119"/>
      <c r="CP2" s="290" t="s">
        <v>137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88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6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4"/>
      <c r="CO3" s="119"/>
      <c r="CP3" s="347" t="s">
        <v>43</v>
      </c>
      <c r="CQ3" s="324"/>
      <c r="CR3" s="324"/>
      <c r="CS3" s="324"/>
      <c r="CT3" s="324"/>
      <c r="CU3" s="324"/>
      <c r="CV3" s="324"/>
      <c r="CW3" s="324"/>
      <c r="CX3" s="325"/>
      <c r="CY3" s="297"/>
      <c r="CZ3" s="297"/>
      <c r="DA3" s="297"/>
      <c r="DB3" s="288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4"/>
      <c r="CO4" s="294" t="s">
        <v>3</v>
      </c>
      <c r="CP4" s="295" t="s">
        <v>4</v>
      </c>
      <c r="CQ4" s="296" t="s">
        <v>5</v>
      </c>
      <c r="CR4" s="296" t="s">
        <v>6</v>
      </c>
      <c r="CS4" s="296" t="s">
        <v>7</v>
      </c>
      <c r="CT4" s="296" t="s">
        <v>8</v>
      </c>
      <c r="CU4" s="296" t="s">
        <v>9</v>
      </c>
      <c r="CV4" s="296" t="s">
        <v>10</v>
      </c>
      <c r="CW4" s="296" t="s">
        <v>11</v>
      </c>
      <c r="CX4" s="296" t="s">
        <v>12</v>
      </c>
      <c r="CY4" s="297"/>
      <c r="CZ4" s="297"/>
      <c r="DA4" s="297"/>
      <c r="DB4" s="288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4"/>
      <c r="CO5" s="298" t="s">
        <v>13</v>
      </c>
      <c r="CP5" s="48"/>
      <c r="CQ5" s="299"/>
      <c r="CR5" s="299"/>
      <c r="CS5" s="299"/>
      <c r="CT5" s="48"/>
      <c r="CU5" s="48"/>
      <c r="CV5" s="48"/>
      <c r="CW5" s="48"/>
      <c r="CX5" s="48"/>
      <c r="CY5" s="300">
        <f t="shared" ref="CY5:CY10" si="3">SUM(CP5:CX5)</f>
        <v>0</v>
      </c>
      <c r="CZ5" s="297"/>
      <c r="DA5" s="297"/>
      <c r="DB5" s="288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4"/>
      <c r="CO6" s="298" t="s">
        <v>14</v>
      </c>
      <c r="CP6" s="48"/>
      <c r="CQ6" s="299"/>
      <c r="CR6" s="48"/>
      <c r="CS6" s="48"/>
      <c r="CT6" s="48"/>
      <c r="CU6" s="48"/>
      <c r="CV6" s="301"/>
      <c r="CW6" s="48"/>
      <c r="CX6" s="48"/>
      <c r="CY6" s="300">
        <f t="shared" si="3"/>
        <v>0</v>
      </c>
      <c r="CZ6" s="297"/>
      <c r="DA6" s="297"/>
      <c r="DB6" s="288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4"/>
      <c r="CO7" s="298" t="s">
        <v>44</v>
      </c>
      <c r="CP7" s="48"/>
      <c r="CQ7" s="299"/>
      <c r="CR7" s="48"/>
      <c r="CS7" s="299"/>
      <c r="CT7" s="48"/>
      <c r="CU7" s="301"/>
      <c r="CV7" s="48"/>
      <c r="CW7" s="48"/>
      <c r="CX7" s="48"/>
      <c r="CY7" s="300">
        <f t="shared" si="3"/>
        <v>0</v>
      </c>
      <c r="CZ7" s="297"/>
      <c r="DA7" s="297"/>
      <c r="DB7" s="288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4"/>
      <c r="CO8" s="298" t="s">
        <v>16</v>
      </c>
      <c r="CP8" s="299"/>
      <c r="CQ8" s="48"/>
      <c r="CR8" s="48"/>
      <c r="CS8" s="48"/>
      <c r="CT8" s="301"/>
      <c r="CU8" s="48"/>
      <c r="CV8" s="48"/>
      <c r="CW8" s="301"/>
      <c r="CX8" s="48"/>
      <c r="CY8" s="300">
        <f t="shared" si="3"/>
        <v>0</v>
      </c>
      <c r="CZ8" s="297" t="s">
        <v>60</v>
      </c>
      <c r="DA8" s="297"/>
      <c r="DB8" s="288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4"/>
      <c r="CO9" s="298" t="s">
        <v>138</v>
      </c>
      <c r="CP9" s="301"/>
      <c r="CQ9" s="48"/>
      <c r="CR9" s="48"/>
      <c r="CS9" s="301"/>
      <c r="CT9" s="48"/>
      <c r="CU9" s="48"/>
      <c r="CV9" s="48"/>
      <c r="CW9" s="48"/>
      <c r="CX9" s="48"/>
      <c r="CY9" s="300">
        <f t="shared" si="3"/>
        <v>0</v>
      </c>
      <c r="CZ9" s="297"/>
      <c r="DA9" s="297"/>
      <c r="DB9" s="288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4"/>
      <c r="CO10" s="298" t="s">
        <v>41</v>
      </c>
      <c r="CP10" s="48"/>
      <c r="CQ10" s="48"/>
      <c r="CR10" s="301">
        <f>1</f>
        <v>1</v>
      </c>
      <c r="CS10" s="301"/>
      <c r="CT10" s="48"/>
      <c r="CU10" s="48"/>
      <c r="CV10" s="48"/>
      <c r="CW10" s="48"/>
      <c r="CX10" s="301"/>
      <c r="CY10" s="300">
        <f t="shared" si="3"/>
        <v>1</v>
      </c>
      <c r="CZ10" s="297"/>
      <c r="DA10" s="297"/>
      <c r="DB10" s="288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4"/>
      <c r="CO11" s="119"/>
      <c r="CP11" s="302"/>
      <c r="CQ11" s="302"/>
      <c r="CR11" s="302"/>
      <c r="CS11" s="302"/>
      <c r="CT11" s="302"/>
      <c r="CU11" s="302"/>
      <c r="CV11" s="302"/>
      <c r="CW11" s="302"/>
      <c r="CX11" s="302"/>
      <c r="CY11" s="303">
        <f>SUM(CY5:CY10)</f>
        <v>1</v>
      </c>
      <c r="CZ11" s="297"/>
      <c r="DA11" s="297"/>
      <c r="DB11" s="288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4"/>
      <c r="CO12" s="119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88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4"/>
      <c r="CO13" s="119"/>
      <c r="CP13" s="290" t="s">
        <v>139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88"/>
    </row>
    <row r="14">
      <c r="A14" s="14" t="s">
        <v>162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4"/>
      <c r="CO14" s="119"/>
      <c r="CP14" s="347" t="s">
        <v>43</v>
      </c>
      <c r="CQ14" s="324"/>
      <c r="CR14" s="324"/>
      <c r="CS14" s="324"/>
      <c r="CT14" s="324"/>
      <c r="CU14" s="324"/>
      <c r="CV14" s="324"/>
      <c r="CW14" s="324"/>
      <c r="CX14" s="325"/>
      <c r="CY14" s="297"/>
      <c r="CZ14" s="297"/>
      <c r="DA14" s="297"/>
      <c r="DB14" s="288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4"/>
      <c r="CO15" s="294" t="s">
        <v>3</v>
      </c>
      <c r="CP15" s="306" t="s">
        <v>4</v>
      </c>
      <c r="CQ15" s="307" t="s">
        <v>5</v>
      </c>
      <c r="CR15" s="307" t="s">
        <v>6</v>
      </c>
      <c r="CS15" s="307" t="s">
        <v>7</v>
      </c>
      <c r="CT15" s="307" t="s">
        <v>8</v>
      </c>
      <c r="CU15" s="307" t="s">
        <v>9</v>
      </c>
      <c r="CV15" s="307" t="s">
        <v>10</v>
      </c>
      <c r="CW15" s="307" t="s">
        <v>11</v>
      </c>
      <c r="CX15" s="307" t="s">
        <v>12</v>
      </c>
      <c r="CY15" s="297"/>
      <c r="CZ15" s="297"/>
      <c r="DA15" s="297"/>
      <c r="DB15" s="288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4"/>
      <c r="CO16" s="298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08">
        <f t="shared" ref="CY16:CY21" si="11">SUM(CP16:CX16)</f>
        <v>0</v>
      </c>
      <c r="CZ16" s="297"/>
      <c r="DA16" s="297"/>
      <c r="DB16" s="288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4"/>
      <c r="CO17" s="298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08">
        <f t="shared" si="11"/>
        <v>0</v>
      </c>
      <c r="CZ17" s="297"/>
      <c r="DA17" s="297"/>
      <c r="DB17" s="288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4"/>
      <c r="CO18" s="298" t="s">
        <v>140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08">
        <f t="shared" si="11"/>
        <v>0</v>
      </c>
      <c r="CZ18" s="297"/>
      <c r="DA18" s="297"/>
      <c r="DB18" s="288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4"/>
      <c r="CO19" s="298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08">
        <f t="shared" si="11"/>
        <v>1</v>
      </c>
      <c r="CZ19" s="297"/>
      <c r="DA19" s="297"/>
      <c r="DB19" s="288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4"/>
      <c r="CO20" s="309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08">
        <f t="shared" si="11"/>
        <v>0</v>
      </c>
      <c r="CZ20" s="297"/>
      <c r="DA20" s="297"/>
      <c r="DB20" s="288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4"/>
      <c r="CO21" s="298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08">
        <f t="shared" si="11"/>
        <v>0</v>
      </c>
      <c r="CZ21" s="297"/>
      <c r="DA21" s="297"/>
      <c r="DB21" s="288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4"/>
      <c r="CO22" s="119"/>
      <c r="CP22" s="302"/>
      <c r="CQ22" s="302"/>
      <c r="CR22" s="302"/>
      <c r="CS22" s="302"/>
      <c r="CT22" s="302"/>
      <c r="CU22" s="302"/>
      <c r="CV22" s="302"/>
      <c r="CW22" s="302"/>
      <c r="CX22" s="302"/>
      <c r="CY22" s="303">
        <f>SUM(CY16:CY21)</f>
        <v>1</v>
      </c>
      <c r="CZ22" s="297"/>
      <c r="DA22" s="297"/>
      <c r="DB22" s="288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6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4"/>
      <c r="CO23" s="119"/>
      <c r="CP23" s="297"/>
      <c r="CQ23" s="297"/>
      <c r="CR23" s="297"/>
      <c r="CS23" s="297"/>
      <c r="CT23" s="297"/>
      <c r="CU23" s="297"/>
      <c r="CV23" s="297"/>
      <c r="CW23" s="297"/>
      <c r="CX23" s="297"/>
      <c r="CY23" s="297"/>
      <c r="CZ23" s="297"/>
      <c r="DA23" s="297"/>
      <c r="DB23" s="288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4"/>
      <c r="CO24" s="119"/>
      <c r="CP24" s="290" t="s">
        <v>141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88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48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4"/>
      <c r="CO25" s="119"/>
      <c r="CP25" s="347" t="s">
        <v>43</v>
      </c>
      <c r="CQ25" s="324"/>
      <c r="CR25" s="324"/>
      <c r="CS25" s="324"/>
      <c r="CT25" s="324"/>
      <c r="CU25" s="324"/>
      <c r="CV25" s="324"/>
      <c r="CW25" s="324"/>
      <c r="CX25" s="325"/>
      <c r="CY25" s="297"/>
      <c r="CZ25" s="297"/>
      <c r="DA25" s="297"/>
      <c r="DB25" s="288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4"/>
      <c r="CO26" s="294" t="s">
        <v>3</v>
      </c>
      <c r="CP26" s="295" t="s">
        <v>4</v>
      </c>
      <c r="CQ26" s="296" t="s">
        <v>5</v>
      </c>
      <c r="CR26" s="296" t="s">
        <v>6</v>
      </c>
      <c r="CS26" s="296" t="s">
        <v>7</v>
      </c>
      <c r="CT26" s="296" t="s">
        <v>8</v>
      </c>
      <c r="CU26" s="296" t="s">
        <v>9</v>
      </c>
      <c r="CV26" s="296" t="s">
        <v>10</v>
      </c>
      <c r="CW26" s="296" t="s">
        <v>11</v>
      </c>
      <c r="CX26" s="296" t="s">
        <v>12</v>
      </c>
      <c r="CY26" s="297"/>
      <c r="CZ26" s="297"/>
      <c r="DA26" s="297"/>
      <c r="DB26" s="288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4"/>
      <c r="CO27" s="298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0">
        <f t="shared" ref="CY27:CY29" si="20">SUM(CP27:CX27)</f>
        <v>1</v>
      </c>
      <c r="CZ27" s="297"/>
      <c r="DA27" s="297"/>
      <c r="DB27" s="288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4"/>
      <c r="CO28" s="298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0">
        <f t="shared" si="20"/>
        <v>0</v>
      </c>
      <c r="CZ28" s="297"/>
      <c r="DA28" s="297"/>
      <c r="DB28" s="288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4"/>
      <c r="CO29" s="298" t="s">
        <v>140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0">
        <f t="shared" si="20"/>
        <v>0</v>
      </c>
      <c r="CZ29" s="310"/>
      <c r="DA29" s="297"/>
      <c r="DB29" s="288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4"/>
      <c r="CO30" s="119"/>
      <c r="CP30" s="302"/>
      <c r="CQ30" s="302"/>
      <c r="CR30" s="302"/>
      <c r="CS30" s="302"/>
      <c r="CT30" s="302"/>
      <c r="CU30" s="302"/>
      <c r="CV30" s="302"/>
      <c r="CW30" s="302"/>
      <c r="CX30" s="302"/>
      <c r="CY30" s="303">
        <f>SUM(CY27:CY29)</f>
        <v>1</v>
      </c>
      <c r="CZ30" s="297"/>
      <c r="DA30" s="297"/>
      <c r="DB30" s="288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49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4"/>
      <c r="CO31" s="119"/>
      <c r="CP31" s="297"/>
      <c r="CQ31" s="297"/>
      <c r="CR31" s="297"/>
      <c r="CS31" s="297"/>
      <c r="CT31" s="297"/>
      <c r="CU31" s="297"/>
      <c r="CV31" s="297"/>
      <c r="CW31" s="297"/>
      <c r="CX31" s="297"/>
      <c r="CY31" s="297"/>
      <c r="CZ31" s="297"/>
      <c r="DA31" s="297"/>
      <c r="DB31" s="288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4"/>
      <c r="CO32" s="119"/>
      <c r="CP32" s="290" t="s">
        <v>142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88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0"/>
      <c r="BW33" s="350"/>
      <c r="BX33" s="350"/>
      <c r="BY33" s="350"/>
      <c r="BZ33" s="350"/>
      <c r="CA33" s="350"/>
      <c r="CB33" s="350"/>
      <c r="CC33" s="350"/>
      <c r="CD33" s="350"/>
      <c r="CE33" s="350"/>
      <c r="CF33" s="350"/>
      <c r="CG33" s="350"/>
      <c r="CH33" s="350"/>
      <c r="CI33" s="350"/>
      <c r="CJ33" s="350"/>
      <c r="CK33" s="350"/>
      <c r="CL33" s="350"/>
      <c r="CM33" s="350"/>
      <c r="CN33" s="304"/>
      <c r="CO33" s="119"/>
      <c r="CP33" s="347" t="s">
        <v>43</v>
      </c>
      <c r="CQ33" s="324"/>
      <c r="CR33" s="324"/>
      <c r="CS33" s="324"/>
      <c r="CT33" s="324"/>
      <c r="CU33" s="324"/>
      <c r="CV33" s="324"/>
      <c r="CW33" s="324"/>
      <c r="CX33" s="325"/>
      <c r="CY33" s="297"/>
      <c r="CZ33" s="297"/>
      <c r="DA33" s="297"/>
      <c r="DB33" s="288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6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4"/>
      <c r="CO34" s="294" t="s">
        <v>3</v>
      </c>
      <c r="CP34" s="295" t="s">
        <v>4</v>
      </c>
      <c r="CQ34" s="296" t="s">
        <v>5</v>
      </c>
      <c r="CR34" s="296" t="s">
        <v>6</v>
      </c>
      <c r="CS34" s="296" t="s">
        <v>7</v>
      </c>
      <c r="CT34" s="296" t="s">
        <v>8</v>
      </c>
      <c r="CU34" s="296" t="s">
        <v>9</v>
      </c>
      <c r="CV34" s="296" t="s">
        <v>10</v>
      </c>
      <c r="CW34" s="296" t="s">
        <v>11</v>
      </c>
      <c r="CX34" s="296" t="s">
        <v>12</v>
      </c>
      <c r="CY34" s="297"/>
      <c r="CZ34" s="297"/>
      <c r="DA34" s="297"/>
      <c r="DB34" s="288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4"/>
      <c r="CO35" s="298" t="s">
        <v>13</v>
      </c>
      <c r="CP35" s="299"/>
      <c r="CQ35" s="48">
        <f>1</f>
        <v>1</v>
      </c>
      <c r="CR35" s="48"/>
      <c r="CS35" s="299"/>
      <c r="CT35" s="299"/>
      <c r="CU35" s="299"/>
      <c r="CV35" s="311"/>
      <c r="CW35" s="48"/>
      <c r="CX35" s="299"/>
      <c r="CY35" s="300">
        <f t="shared" ref="CY35:CY40" si="22">SUM(CP35:CX35)</f>
        <v>1</v>
      </c>
      <c r="CZ35" s="297"/>
      <c r="DA35" s="297"/>
      <c r="DB35" s="288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4"/>
      <c r="CO36" s="298" t="s">
        <v>14</v>
      </c>
      <c r="CP36" s="299"/>
      <c r="CQ36" s="299"/>
      <c r="CR36" s="301"/>
      <c r="CS36" s="301"/>
      <c r="CT36" s="301"/>
      <c r="CU36" s="48"/>
      <c r="CV36" s="48"/>
      <c r="CW36" s="48"/>
      <c r="CX36" s="48"/>
      <c r="CY36" s="300">
        <f t="shared" si="22"/>
        <v>0</v>
      </c>
      <c r="CZ36" s="297"/>
      <c r="DA36" s="297"/>
      <c r="DB36" s="288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4"/>
      <c r="CO37" s="298" t="s">
        <v>140</v>
      </c>
      <c r="CP37" s="299"/>
      <c r="CQ37" s="299"/>
      <c r="CR37" s="299"/>
      <c r="CS37" s="299"/>
      <c r="CT37" s="48"/>
      <c r="CU37" s="301"/>
      <c r="CV37" s="301"/>
      <c r="CW37" s="48"/>
      <c r="CX37" s="48"/>
      <c r="CY37" s="300">
        <f t="shared" si="22"/>
        <v>0</v>
      </c>
      <c r="CZ37" s="297"/>
      <c r="DA37" s="297"/>
      <c r="DB37" s="288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4"/>
      <c r="CO38" s="298" t="s">
        <v>16</v>
      </c>
      <c r="CP38" s="301"/>
      <c r="CQ38" s="299"/>
      <c r="CR38" s="299"/>
      <c r="CS38" s="48"/>
      <c r="CT38" s="299"/>
      <c r="CU38" s="301"/>
      <c r="CV38" s="301"/>
      <c r="CW38" s="301"/>
      <c r="CX38" s="48"/>
      <c r="CY38" s="300">
        <f t="shared" si="22"/>
        <v>0</v>
      </c>
      <c r="CZ38" s="297"/>
      <c r="DA38" s="297"/>
      <c r="DB38" s="288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4"/>
      <c r="CO39" s="298" t="s">
        <v>40</v>
      </c>
      <c r="CP39" s="48"/>
      <c r="CQ39" s="48"/>
      <c r="CR39" s="48"/>
      <c r="CS39" s="299"/>
      <c r="CT39" s="48"/>
      <c r="CU39" s="48"/>
      <c r="CV39" s="48"/>
      <c r="CW39" s="48"/>
      <c r="CX39" s="48"/>
      <c r="CY39" s="300">
        <f t="shared" si="22"/>
        <v>0</v>
      </c>
      <c r="CZ39" s="297"/>
      <c r="DA39" s="297"/>
      <c r="DB39" s="288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4"/>
      <c r="CO40" s="298" t="s">
        <v>41</v>
      </c>
      <c r="CP40" s="48"/>
      <c r="CQ40" s="48"/>
      <c r="CR40" s="48"/>
      <c r="CS40" s="48"/>
      <c r="CT40" s="301">
        <f>1</f>
        <v>1</v>
      </c>
      <c r="CU40" s="48"/>
      <c r="CV40" s="48"/>
      <c r="CW40" s="48"/>
      <c r="CX40" s="48"/>
      <c r="CY40" s="300">
        <f t="shared" si="22"/>
        <v>1</v>
      </c>
      <c r="CZ40" s="297"/>
      <c r="DA40" s="297"/>
      <c r="DB40" s="288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4"/>
      <c r="CO41" s="119"/>
      <c r="CP41" s="302"/>
      <c r="CQ41" s="302"/>
      <c r="CR41" s="302"/>
      <c r="CS41" s="302"/>
      <c r="CT41" s="302"/>
      <c r="CU41" s="302"/>
      <c r="CV41" s="302"/>
      <c r="CW41" s="302"/>
      <c r="CX41" s="302"/>
      <c r="CY41" s="303">
        <f>SUM(CY35:CY40)</f>
        <v>2</v>
      </c>
      <c r="CZ41" s="297"/>
      <c r="DA41" s="297"/>
      <c r="DB41" s="288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4"/>
      <c r="CO42" s="119"/>
      <c r="CP42" s="302"/>
      <c r="CQ42" s="302"/>
      <c r="CR42" s="302"/>
      <c r="CS42" s="302"/>
      <c r="CT42" s="302"/>
      <c r="CU42" s="302"/>
      <c r="CV42" s="302"/>
      <c r="CW42" s="302"/>
      <c r="CX42" s="302"/>
      <c r="CY42" s="312"/>
      <c r="CZ42" s="297"/>
      <c r="DA42" s="297"/>
      <c r="DB42" s="288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4"/>
      <c r="CO43" s="119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88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4"/>
      <c r="CO44" s="119"/>
      <c r="CP44" s="290" t="s">
        <v>143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88"/>
    </row>
    <row r="45">
      <c r="Z45" s="346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4"/>
      <c r="CO45" s="119"/>
      <c r="CP45" s="347" t="s">
        <v>43</v>
      </c>
      <c r="CQ45" s="324"/>
      <c r="CR45" s="324"/>
      <c r="CS45" s="324"/>
      <c r="CT45" s="324"/>
      <c r="CU45" s="324"/>
      <c r="CV45" s="324"/>
      <c r="CW45" s="324"/>
      <c r="CX45" s="325"/>
      <c r="CY45" s="297"/>
      <c r="CZ45" s="297"/>
      <c r="DA45" s="297"/>
      <c r="DB45" s="288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4"/>
      <c r="CO46" s="294" t="s">
        <v>3</v>
      </c>
      <c r="CP46" s="295" t="s">
        <v>4</v>
      </c>
      <c r="CQ46" s="296" t="s">
        <v>5</v>
      </c>
      <c r="CR46" s="296" t="s">
        <v>6</v>
      </c>
      <c r="CS46" s="296" t="s">
        <v>7</v>
      </c>
      <c r="CT46" s="296" t="s">
        <v>8</v>
      </c>
      <c r="CU46" s="296" t="s">
        <v>9</v>
      </c>
      <c r="CV46" s="296" t="s">
        <v>10</v>
      </c>
      <c r="CW46" s="296" t="s">
        <v>11</v>
      </c>
      <c r="CX46" s="296" t="s">
        <v>12</v>
      </c>
      <c r="CY46" s="297"/>
      <c r="CZ46" s="297"/>
      <c r="DA46" s="297"/>
      <c r="DB46" s="288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4"/>
      <c r="CO47" s="298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0">
        <f t="shared" ref="CY47:CY52" si="28">SUM(CP47:CX47)</f>
        <v>0</v>
      </c>
      <c r="CZ47" s="297"/>
      <c r="DA47" s="297"/>
      <c r="DB47" s="288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4"/>
      <c r="CO48" s="298" t="s">
        <v>14</v>
      </c>
      <c r="CP48" s="48"/>
      <c r="CQ48" s="48"/>
      <c r="CR48" s="301"/>
      <c r="CS48" s="301"/>
      <c r="CT48" s="48"/>
      <c r="CU48" s="313"/>
      <c r="CV48" s="48"/>
      <c r="CW48" s="48"/>
      <c r="CX48" s="48"/>
      <c r="CY48" s="300">
        <f t="shared" si="28"/>
        <v>0</v>
      </c>
      <c r="CZ48" s="297"/>
      <c r="DA48" s="297"/>
      <c r="DB48" s="288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1"/>
      <c r="L49" s="351"/>
      <c r="M49" s="351"/>
      <c r="N49" s="351"/>
      <c r="O49" s="351"/>
      <c r="P49" s="351"/>
      <c r="Q49" s="351"/>
      <c r="R49" s="351"/>
      <c r="S49" s="352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7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4"/>
      <c r="CO49" s="298" t="s">
        <v>140</v>
      </c>
      <c r="CP49" s="301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0">
        <f t="shared" si="28"/>
        <v>1</v>
      </c>
      <c r="CZ49" s="297"/>
      <c r="DA49" s="297"/>
      <c r="DB49" s="288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8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4"/>
      <c r="CO50" s="298" t="s">
        <v>16</v>
      </c>
      <c r="CP50" s="48"/>
      <c r="CQ50" s="48"/>
      <c r="CR50" s="48"/>
      <c r="CS50" s="48"/>
      <c r="CT50" s="48"/>
      <c r="CU50" s="301"/>
      <c r="CV50" s="48"/>
      <c r="CW50" s="48"/>
      <c r="CX50" s="48"/>
      <c r="CY50" s="300">
        <f t="shared" si="28"/>
        <v>0</v>
      </c>
      <c r="CZ50" s="297"/>
      <c r="DA50" s="297"/>
      <c r="DB50" s="288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69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0"/>
      <c r="BO51" s="166"/>
      <c r="BP51" s="120"/>
      <c r="BT51" s="168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4"/>
      <c r="CO51" s="298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0">
        <f t="shared" si="28"/>
        <v>1</v>
      </c>
      <c r="CZ51" s="297"/>
      <c r="DA51" s="297"/>
      <c r="DB51" s="288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1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2"/>
      <c r="BO52" s="173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4"/>
      <c r="CO52" s="298" t="s">
        <v>41</v>
      </c>
      <c r="CP52" s="48"/>
      <c r="CQ52" s="48"/>
      <c r="CR52" s="48"/>
      <c r="CS52" s="48"/>
      <c r="CT52" s="48"/>
      <c r="CU52" s="48"/>
      <c r="CV52" s="48"/>
      <c r="CW52" s="48"/>
      <c r="CX52" s="301"/>
      <c r="CY52" s="300">
        <f t="shared" si="28"/>
        <v>0</v>
      </c>
      <c r="CZ52" s="297"/>
      <c r="DA52" s="297"/>
      <c r="DB52" s="288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4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5">
        <f t="shared" ref="BN53:BN54" si="31">SUM(BE53:BM53)</f>
        <v>0</v>
      </c>
      <c r="BO53" s="162"/>
      <c r="BP53" s="166"/>
      <c r="BT53" s="176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4"/>
      <c r="CO53" s="119"/>
      <c r="CP53" s="302"/>
      <c r="CQ53" s="302"/>
      <c r="CR53" s="302"/>
      <c r="CS53" s="302"/>
      <c r="CT53" s="302"/>
      <c r="CU53" s="302"/>
      <c r="CV53" s="302"/>
      <c r="CW53" s="302"/>
      <c r="CX53" s="302"/>
      <c r="CY53" s="314">
        <f>SUM(CY47:CY52)</f>
        <v>2</v>
      </c>
      <c r="CZ53" s="297"/>
      <c r="DA53" s="297"/>
      <c r="DB53" s="288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4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6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7"/>
      <c r="CP54" s="288"/>
      <c r="CQ54" s="288"/>
      <c r="CR54" s="288"/>
      <c r="CS54" s="288"/>
      <c r="CT54" s="288"/>
      <c r="CU54" s="288"/>
      <c r="CV54" s="288"/>
      <c r="CW54" s="288"/>
      <c r="CX54" s="288"/>
      <c r="CY54" s="288"/>
      <c r="CZ54" s="288"/>
      <c r="DA54" s="288"/>
      <c r="DB54" s="288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8"/>
      <c r="AX55" s="179"/>
      <c r="AY55" s="179"/>
      <c r="AZ55" s="179"/>
      <c r="BA55" s="179"/>
      <c r="BB55" s="179"/>
      <c r="BC55" s="179"/>
      <c r="BD55" s="179"/>
      <c r="BE55" s="120"/>
      <c r="BF55" s="120"/>
      <c r="BG55" s="120"/>
      <c r="BH55" s="120"/>
      <c r="BI55" s="120"/>
      <c r="BJ55" s="120"/>
      <c r="BK55" s="120"/>
      <c r="BL55" s="120"/>
      <c r="BM55" s="180"/>
      <c r="BN55" s="181">
        <f>SUM(BN53:BO54)</f>
        <v>0</v>
      </c>
      <c r="BO55" s="8"/>
      <c r="BP55" s="166"/>
      <c r="BT55" s="182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3" t="s">
        <v>76</v>
      </c>
      <c r="CL55" s="4"/>
      <c r="CM55" s="120"/>
      <c r="CN55" s="304"/>
      <c r="CO55" s="119"/>
      <c r="CP55" s="290" t="s">
        <v>144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88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3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4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4"/>
      <c r="BO56" s="184"/>
      <c r="BP56" s="120"/>
      <c r="BT56" s="171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1"/>
      <c r="CL56" s="162"/>
      <c r="CM56" s="120"/>
      <c r="CN56" s="304"/>
      <c r="CO56" s="119"/>
      <c r="CP56" s="347" t="s">
        <v>43</v>
      </c>
      <c r="CQ56" s="324"/>
      <c r="CR56" s="324"/>
      <c r="CS56" s="324"/>
      <c r="CT56" s="324"/>
      <c r="CU56" s="324"/>
      <c r="CV56" s="324"/>
      <c r="CW56" s="324"/>
      <c r="CX56" s="325"/>
      <c r="CY56" s="297"/>
      <c r="CZ56" s="297"/>
      <c r="DA56" s="297"/>
      <c r="DB56" s="288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5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4"/>
      <c r="BO57" s="184"/>
      <c r="BP57" s="120"/>
      <c r="BT57" s="174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4"/>
      <c r="CO57" s="315" t="s">
        <v>3</v>
      </c>
      <c r="CP57" s="306" t="s">
        <v>4</v>
      </c>
      <c r="CQ57" s="307" t="s">
        <v>5</v>
      </c>
      <c r="CR57" s="307" t="s">
        <v>6</v>
      </c>
      <c r="CS57" s="307" t="s">
        <v>7</v>
      </c>
      <c r="CT57" s="307" t="s">
        <v>8</v>
      </c>
      <c r="CU57" s="307" t="s">
        <v>9</v>
      </c>
      <c r="CV57" s="307" t="s">
        <v>10</v>
      </c>
      <c r="CW57" s="307" t="s">
        <v>11</v>
      </c>
      <c r="CX57" s="307" t="s">
        <v>12</v>
      </c>
      <c r="CY57" s="297"/>
      <c r="CZ57" s="297"/>
      <c r="DA57" s="297"/>
      <c r="DB57" s="288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5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89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4"/>
      <c r="CO58" s="117" t="s">
        <v>2</v>
      </c>
      <c r="CP58" s="316">
        <v>0.0</v>
      </c>
      <c r="CQ58" s="316">
        <v>0.0</v>
      </c>
      <c r="CR58" s="316">
        <v>0.0</v>
      </c>
      <c r="CS58" s="316">
        <v>0.0</v>
      </c>
      <c r="CT58" s="316">
        <v>0.0</v>
      </c>
      <c r="CU58" s="316">
        <v>0.0</v>
      </c>
      <c r="CV58" s="316">
        <v>0.0</v>
      </c>
      <c r="CW58" s="316">
        <v>0.0</v>
      </c>
      <c r="CX58" s="316">
        <v>0.0</v>
      </c>
      <c r="CY58" s="316">
        <f t="shared" ref="CY58:CY59" si="34">SUM(CP58:CX58)</f>
        <v>0</v>
      </c>
      <c r="CZ58" s="297"/>
      <c r="DA58" s="297"/>
      <c r="DB58" s="288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1">
        <f>SUM(CK57:CL58)</f>
        <v>2</v>
      </c>
      <c r="CL59" s="8"/>
      <c r="CM59" s="131"/>
      <c r="CN59" s="304"/>
      <c r="CO59" s="298" t="s">
        <v>145</v>
      </c>
      <c r="CP59" s="316">
        <v>0.0</v>
      </c>
      <c r="CQ59" s="316">
        <v>0.0</v>
      </c>
      <c r="CR59" s="316">
        <v>0.0</v>
      </c>
      <c r="CS59" s="316">
        <v>0.0</v>
      </c>
      <c r="CT59" s="316">
        <v>0.0</v>
      </c>
      <c r="CU59" s="316">
        <v>0.0</v>
      </c>
      <c r="CV59" s="316">
        <v>0.0</v>
      </c>
      <c r="CW59" s="316">
        <v>0.0</v>
      </c>
      <c r="CX59" s="316">
        <v>0.0</v>
      </c>
      <c r="CY59" s="316">
        <f t="shared" si="34"/>
        <v>0</v>
      </c>
      <c r="CZ59" s="297"/>
      <c r="DA59" s="297"/>
      <c r="DB59" s="288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4"/>
      <c r="CO60" s="119"/>
      <c r="CP60" s="297"/>
      <c r="CQ60" s="297"/>
      <c r="CR60" s="297"/>
      <c r="CS60" s="297"/>
      <c r="CT60" s="297"/>
      <c r="CU60" s="297"/>
      <c r="CV60" s="297"/>
      <c r="CW60" s="297"/>
      <c r="CX60" s="297"/>
      <c r="CY60" s="317">
        <f>SUM(CY58:CY59)</f>
        <v>0</v>
      </c>
      <c r="CZ60" s="297"/>
      <c r="DA60" s="297"/>
      <c r="DB60" s="288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5"/>
      <c r="CO61" s="227"/>
      <c r="CP61" s="288"/>
      <c r="CQ61" s="288"/>
      <c r="CR61" s="288"/>
      <c r="CS61" s="288"/>
      <c r="CT61" s="288"/>
      <c r="CU61" s="288"/>
      <c r="CV61" s="288"/>
      <c r="CW61" s="288"/>
      <c r="CX61" s="288"/>
      <c r="CY61" s="288"/>
      <c r="CZ61" s="288"/>
      <c r="DA61" s="288"/>
      <c r="DB61" s="288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7"/>
      <c r="CP62" s="288"/>
      <c r="CQ62" s="288"/>
      <c r="CR62" s="288"/>
      <c r="CS62" s="288"/>
      <c r="CT62" s="288"/>
      <c r="CU62" s="288"/>
      <c r="CV62" s="288"/>
      <c r="CW62" s="288"/>
      <c r="CX62" s="288"/>
      <c r="CY62" s="288"/>
      <c r="CZ62" s="288"/>
      <c r="DA62" s="288"/>
      <c r="DB62" s="288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7"/>
      <c r="CP63" s="288"/>
      <c r="CQ63" s="288"/>
      <c r="CR63" s="288"/>
      <c r="CS63" s="288"/>
      <c r="CT63" s="288"/>
      <c r="CU63" s="288"/>
      <c r="CV63" s="288"/>
      <c r="CW63" s="288"/>
      <c r="CX63" s="288"/>
      <c r="CY63" s="288"/>
      <c r="CZ63" s="288"/>
      <c r="DA63" s="288"/>
      <c r="DB63" s="288"/>
    </row>
    <row r="64">
      <c r="Z64" s="356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4"/>
      <c r="BT64" s="99"/>
      <c r="BU64" s="199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0"/>
      <c r="CO64" s="83" t="s">
        <v>146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57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57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2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1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1"/>
      <c r="BY69" s="121">
        <f>1</f>
        <v>1</v>
      </c>
      <c r="BZ69" s="201"/>
      <c r="CA69" s="108"/>
      <c r="CB69" s="108"/>
      <c r="CC69" s="108"/>
      <c r="CD69" s="114">
        <f t="shared" si="35"/>
        <v>1</v>
      </c>
      <c r="CO69" s="174" t="s">
        <v>147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2">
        <f>SUM(CD65:CD69)</f>
        <v>2</v>
      </c>
      <c r="CO70" s="174" t="s">
        <v>148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4" t="s">
        <v>149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6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4"/>
      <c r="CO72" s="174" t="s">
        <v>150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58" t="s">
        <v>163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4" t="s">
        <v>151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0" t="s">
        <v>87</v>
      </c>
      <c r="BU74" s="231" t="s">
        <v>4</v>
      </c>
      <c r="BV74" s="231" t="s">
        <v>53</v>
      </c>
      <c r="BW74" s="231" t="s">
        <v>54</v>
      </c>
      <c r="BX74" s="231" t="s">
        <v>55</v>
      </c>
      <c r="BY74" s="231" t="s">
        <v>56</v>
      </c>
      <c r="BZ74" s="231" t="s">
        <v>9</v>
      </c>
      <c r="CA74" s="231" t="s">
        <v>10</v>
      </c>
      <c r="CB74" s="231" t="s">
        <v>11</v>
      </c>
      <c r="CC74" s="231" t="s">
        <v>12</v>
      </c>
      <c r="CD74" s="359" t="s">
        <v>52</v>
      </c>
      <c r="CO74" s="174" t="s">
        <v>152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0" t="s">
        <v>68</v>
      </c>
      <c r="BU75" s="233"/>
      <c r="BV75" s="233"/>
      <c r="BW75" s="233">
        <f>2</f>
        <v>2</v>
      </c>
      <c r="BX75" s="234"/>
      <c r="BY75" s="233"/>
      <c r="BZ75" s="233"/>
      <c r="CA75" s="233"/>
      <c r="CB75" s="233"/>
      <c r="CC75" s="233"/>
      <c r="CD75" s="235">
        <f>SUM(BU75:CC75)</f>
        <v>2</v>
      </c>
      <c r="CO75" s="174" t="s">
        <v>153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1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7"/>
      <c r="CP77" s="288"/>
      <c r="CQ77" s="288"/>
      <c r="CR77" s="288"/>
      <c r="CS77" s="288"/>
      <c r="CT77" s="288"/>
      <c r="CU77" s="288"/>
      <c r="CV77" s="288"/>
      <c r="CW77" s="288"/>
      <c r="CX77" s="288"/>
      <c r="CY77" s="288"/>
      <c r="CZ77" s="288"/>
      <c r="DA77" s="288"/>
      <c r="DB77" s="288"/>
    </row>
    <row r="78">
      <c r="Z78" s="204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7"/>
      <c r="CP78" s="288"/>
      <c r="CQ78" s="288"/>
      <c r="CR78" s="288"/>
      <c r="CS78" s="288"/>
      <c r="CT78" s="288"/>
      <c r="CU78" s="288"/>
      <c r="CV78" s="288"/>
      <c r="CW78" s="288"/>
      <c r="CX78" s="288"/>
      <c r="CY78" s="288"/>
      <c r="CZ78" s="288"/>
      <c r="DA78" s="288"/>
      <c r="DB78" s="288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1" t="s">
        <v>154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2"/>
      <c r="CY79" s="288"/>
      <c r="CZ79" s="288"/>
      <c r="DA79" s="288"/>
      <c r="DB79" s="288"/>
    </row>
    <row r="80">
      <c r="CN80" s="237"/>
      <c r="CO80" s="323" t="s">
        <v>43</v>
      </c>
      <c r="CP80" s="324"/>
      <c r="CQ80" s="324"/>
      <c r="CR80" s="324"/>
      <c r="CS80" s="324"/>
      <c r="CT80" s="324"/>
      <c r="CU80" s="324"/>
      <c r="CV80" s="324"/>
      <c r="CW80" s="325"/>
      <c r="CX80" s="326"/>
      <c r="CY80" s="288"/>
      <c r="CZ80" s="288"/>
      <c r="DA80" s="288"/>
      <c r="DB80" s="288"/>
    </row>
    <row r="81">
      <c r="Z81" s="205" t="s">
        <v>106</v>
      </c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/>
      <c r="CN81" s="327" t="s">
        <v>3</v>
      </c>
      <c r="CO81" s="328" t="s">
        <v>4</v>
      </c>
      <c r="CP81" s="329" t="s">
        <v>5</v>
      </c>
      <c r="CQ81" s="329" t="s">
        <v>6</v>
      </c>
      <c r="CR81" s="329" t="s">
        <v>7</v>
      </c>
      <c r="CS81" s="329" t="s">
        <v>8</v>
      </c>
      <c r="CT81" s="329" t="s">
        <v>9</v>
      </c>
      <c r="CU81" s="329" t="s">
        <v>10</v>
      </c>
      <c r="CV81" s="329" t="s">
        <v>11</v>
      </c>
      <c r="CW81" s="329" t="s">
        <v>12</v>
      </c>
      <c r="CX81" s="278" t="s">
        <v>76</v>
      </c>
      <c r="CY81" s="288"/>
      <c r="CZ81" s="288"/>
      <c r="DA81" s="288"/>
      <c r="DB81" s="288"/>
    </row>
    <row r="82">
      <c r="Z82" s="208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3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0">
        <f t="shared" ref="CX82:CX84" si="41">SUM(CO82:CW82)</f>
        <v>1</v>
      </c>
      <c r="CY82" s="288"/>
      <c r="CZ82" s="288"/>
      <c r="DA82" s="288"/>
      <c r="DB82" s="288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3" t="s">
        <v>133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0">
        <f t="shared" si="41"/>
        <v>1</v>
      </c>
      <c r="CY83" s="288"/>
      <c r="CZ83" s="288"/>
      <c r="DA83" s="288"/>
      <c r="DB83" s="288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3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0">
        <f t="shared" si="41"/>
        <v>1</v>
      </c>
      <c r="CY84" s="288"/>
      <c r="CZ84" s="288"/>
      <c r="DA84" s="288"/>
      <c r="DB84" s="288"/>
    </row>
    <row r="85">
      <c r="Z85" s="209"/>
      <c r="AA85" s="210"/>
      <c r="AB85" s="210"/>
      <c r="AC85" s="210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7"/>
      <c r="CO85" s="326"/>
      <c r="CP85" s="326"/>
      <c r="CQ85" s="326"/>
      <c r="CR85" s="326"/>
      <c r="CS85" s="326"/>
      <c r="CT85" s="326"/>
      <c r="CU85" s="326"/>
      <c r="CV85" s="326"/>
      <c r="CW85" s="326"/>
      <c r="CX85" s="331">
        <f>SUM(CX82:CX84)</f>
        <v>3</v>
      </c>
      <c r="CY85" s="288"/>
      <c r="CZ85" s="288"/>
      <c r="DA85" s="288"/>
      <c r="DB85" s="288"/>
    </row>
    <row r="86">
      <c r="Z86" s="139"/>
      <c r="AA86" s="120"/>
      <c r="AB86" s="120"/>
      <c r="AC86" s="120"/>
      <c r="AD86" s="211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1" t="s">
        <v>85</v>
      </c>
      <c r="AQ86" s="4"/>
      <c r="AR86" s="131"/>
      <c r="AS86" s="120"/>
      <c r="CO86" s="227"/>
      <c r="CP86" s="288"/>
      <c r="CQ86" s="288"/>
      <c r="CR86" s="288"/>
      <c r="CS86" s="288"/>
      <c r="CT86" s="288"/>
      <c r="CU86" s="288"/>
      <c r="CV86" s="288"/>
      <c r="CW86" s="288"/>
      <c r="CX86" s="288"/>
      <c r="CY86" s="288"/>
      <c r="CZ86" s="288"/>
      <c r="DA86" s="288"/>
      <c r="DB86" s="288"/>
    </row>
    <row r="87">
      <c r="Z87" s="212"/>
      <c r="AA87" s="120"/>
      <c r="AB87" s="120"/>
      <c r="AC87" s="120"/>
      <c r="AD87" s="171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1"/>
      <c r="AQ87" s="162"/>
      <c r="AR87" s="131"/>
      <c r="AS87" s="131"/>
      <c r="CN87" s="321" t="s">
        <v>155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2"/>
      <c r="CZ87" s="288"/>
      <c r="DA87" s="288"/>
      <c r="DB87" s="288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1">
        <f t="shared" ref="AP88:AP90" si="42">SUM(AG88:AO88)</f>
        <v>1</v>
      </c>
      <c r="AQ88" s="8"/>
      <c r="AR88" s="123"/>
      <c r="AS88" s="123"/>
      <c r="CN88" s="237"/>
      <c r="CO88" s="333" t="s">
        <v>43</v>
      </c>
      <c r="CP88" s="37"/>
      <c r="CQ88" s="37"/>
      <c r="CR88" s="37"/>
      <c r="CS88" s="37"/>
      <c r="CT88" s="37"/>
      <c r="CU88" s="37"/>
      <c r="CV88" s="37"/>
      <c r="CW88" s="37"/>
      <c r="CX88" s="334"/>
      <c r="CY88" s="326"/>
      <c r="CZ88" s="288"/>
      <c r="DA88" s="288"/>
      <c r="DB88" s="288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1">
        <f t="shared" si="42"/>
        <v>1</v>
      </c>
      <c r="AQ89" s="8"/>
      <c r="AR89" s="123"/>
      <c r="AS89" s="123"/>
      <c r="CN89" s="327" t="s">
        <v>3</v>
      </c>
      <c r="CO89" s="328" t="s">
        <v>156</v>
      </c>
      <c r="CP89" s="328" t="s">
        <v>4</v>
      </c>
      <c r="CQ89" s="329" t="s">
        <v>5</v>
      </c>
      <c r="CR89" s="329" t="s">
        <v>6</v>
      </c>
      <c r="CS89" s="329" t="s">
        <v>7</v>
      </c>
      <c r="CT89" s="329" t="s">
        <v>8</v>
      </c>
      <c r="CU89" s="329" t="s">
        <v>9</v>
      </c>
      <c r="CV89" s="329" t="s">
        <v>10</v>
      </c>
      <c r="CW89" s="329" t="s">
        <v>11</v>
      </c>
      <c r="CX89" s="329" t="s">
        <v>12</v>
      </c>
      <c r="CY89" s="278" t="s">
        <v>76</v>
      </c>
      <c r="CZ89" s="288"/>
      <c r="DA89" s="288"/>
      <c r="DB89" s="288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1">
        <f t="shared" si="42"/>
        <v>1</v>
      </c>
      <c r="AQ90" s="8"/>
      <c r="AR90" s="123"/>
      <c r="AS90" s="123"/>
      <c r="CN90" s="335" t="s">
        <v>157</v>
      </c>
      <c r="CO90" s="336"/>
      <c r="CP90" s="336"/>
      <c r="CQ90" s="336">
        <f t="shared" ref="CQ90:CQ91" si="43">1</f>
        <v>1</v>
      </c>
      <c r="CR90" s="336"/>
      <c r="CS90" s="336"/>
      <c r="CT90" s="336"/>
      <c r="CU90" s="336"/>
      <c r="CV90" s="336"/>
      <c r="CW90" s="336"/>
      <c r="CX90" s="336"/>
      <c r="CY90" s="337">
        <f t="shared" ref="CY90:CY91" si="44">SUM(CO90:CX90)</f>
        <v>1</v>
      </c>
      <c r="CZ90" s="288"/>
      <c r="DA90" s="288"/>
      <c r="DB90" s="288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3">
        <f>SUM(AP88:AQ90)</f>
        <v>3</v>
      </c>
      <c r="AQ91" s="38"/>
      <c r="AR91" s="131"/>
      <c r="AS91" s="120"/>
      <c r="CN91" s="335" t="s">
        <v>158</v>
      </c>
      <c r="CO91" s="336"/>
      <c r="CP91" s="336"/>
      <c r="CQ91" s="336">
        <f t="shared" si="43"/>
        <v>1</v>
      </c>
      <c r="CR91" s="336"/>
      <c r="CS91" s="336"/>
      <c r="CT91" s="336"/>
      <c r="CU91" s="336"/>
      <c r="CV91" s="336"/>
      <c r="CW91" s="336"/>
      <c r="CX91" s="336"/>
      <c r="CY91" s="337">
        <f t="shared" si="44"/>
        <v>1</v>
      </c>
      <c r="CZ91" s="288"/>
      <c r="DA91" s="288"/>
      <c r="DB91" s="288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7"/>
      <c r="CO92" s="326"/>
      <c r="CP92" s="326"/>
      <c r="CQ92" s="326"/>
      <c r="CR92" s="326"/>
      <c r="CS92" s="326"/>
      <c r="CT92" s="326"/>
      <c r="CU92" s="326"/>
      <c r="CV92" s="326"/>
      <c r="CW92" s="326"/>
      <c r="CX92" s="338"/>
      <c r="CY92" s="331">
        <f>SUM(CY90:CY91)</f>
        <v>2</v>
      </c>
      <c r="CZ92" s="288"/>
      <c r="DA92" s="288"/>
      <c r="DB92" s="288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7"/>
      <c r="CP93" s="288"/>
      <c r="CQ93" s="288"/>
      <c r="CR93" s="288"/>
      <c r="CS93" s="288"/>
      <c r="CT93" s="288"/>
      <c r="CU93" s="288"/>
      <c r="CV93" s="288"/>
      <c r="CW93" s="288"/>
      <c r="CX93" s="288"/>
      <c r="CY93" s="288"/>
      <c r="CZ93" s="288"/>
      <c r="DA93" s="288"/>
      <c r="DB93" s="288"/>
    </row>
    <row r="94">
      <c r="Z94" s="214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0"/>
      <c r="AS94" s="120"/>
      <c r="CO94" s="227"/>
      <c r="CP94" s="288"/>
      <c r="CQ94" s="288"/>
      <c r="CR94" s="288"/>
      <c r="CS94" s="288"/>
      <c r="CT94" s="288"/>
      <c r="CU94" s="288"/>
      <c r="CV94" s="288"/>
      <c r="CW94" s="288"/>
      <c r="CX94" s="288"/>
      <c r="CY94" s="288"/>
      <c r="CZ94" s="288"/>
      <c r="DA94" s="288"/>
      <c r="DB94" s="288"/>
    </row>
    <row r="95">
      <c r="Z95" s="215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1" t="s">
        <v>159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4"/>
      <c r="CY95" s="322"/>
      <c r="CZ95" s="288"/>
      <c r="DA95" s="288"/>
      <c r="DB95" s="288"/>
    </row>
    <row r="96">
      <c r="Z96" s="216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7"/>
      <c r="CO96" s="333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6"/>
      <c r="CZ96" s="288"/>
      <c r="DA96" s="288"/>
      <c r="DB96" s="288"/>
    </row>
    <row r="97">
      <c r="Z97" s="217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27" t="s">
        <v>3</v>
      </c>
      <c r="CO97" s="328" t="s">
        <v>156</v>
      </c>
      <c r="CP97" s="328" t="s">
        <v>4</v>
      </c>
      <c r="CQ97" s="329" t="s">
        <v>5</v>
      </c>
      <c r="CR97" s="329" t="s">
        <v>6</v>
      </c>
      <c r="CS97" s="329" t="s">
        <v>7</v>
      </c>
      <c r="CT97" s="329" t="s">
        <v>8</v>
      </c>
      <c r="CU97" s="329" t="s">
        <v>9</v>
      </c>
      <c r="CV97" s="329" t="s">
        <v>10</v>
      </c>
      <c r="CW97" s="329" t="s">
        <v>11</v>
      </c>
      <c r="CX97" s="329" t="s">
        <v>12</v>
      </c>
      <c r="CY97" s="278" t="s">
        <v>76</v>
      </c>
      <c r="CZ97" s="288"/>
      <c r="DA97" s="288"/>
      <c r="DB97" s="288"/>
    </row>
    <row r="98">
      <c r="Z98" s="84" t="s">
        <v>14</v>
      </c>
      <c r="AA98" s="181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5" t="s">
        <v>157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0">
        <f t="shared" ref="CY98:CY99" si="47">SUM(CO98:CX98)</f>
        <v>1</v>
      </c>
      <c r="CZ98" s="288"/>
      <c r="DA98" s="288"/>
      <c r="DB98" s="288"/>
    </row>
    <row r="99">
      <c r="Z99" s="218" t="s">
        <v>13</v>
      </c>
      <c r="AA99" s="219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5" t="s">
        <v>158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0">
        <f t="shared" si="47"/>
        <v>1</v>
      </c>
      <c r="CZ99" s="288"/>
      <c r="DA99" s="288"/>
      <c r="DB99" s="288"/>
    </row>
    <row r="100">
      <c r="Z100" s="84" t="s">
        <v>112</v>
      </c>
      <c r="AA100" s="219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39"/>
      <c r="CO100" s="340"/>
      <c r="CP100" s="340"/>
      <c r="CQ100" s="340"/>
      <c r="CR100" s="340"/>
      <c r="CS100" s="340"/>
      <c r="CT100" s="340"/>
      <c r="CU100" s="340"/>
      <c r="CV100" s="340"/>
      <c r="CW100" s="340"/>
      <c r="CX100" s="341"/>
      <c r="CY100" s="49">
        <f>SUM(CY98:CY99)</f>
        <v>2</v>
      </c>
      <c r="CZ100" s="288"/>
      <c r="DA100" s="288"/>
      <c r="DB100" s="288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0">
        <f>SUM(AQ98:AQ100)</f>
        <v>1</v>
      </c>
      <c r="AQ101" s="38"/>
      <c r="AR101" s="120"/>
      <c r="AS101" s="131"/>
      <c r="CO101" s="227"/>
      <c r="CP101" s="288"/>
      <c r="CQ101" s="288"/>
      <c r="CR101" s="288"/>
      <c r="CS101" s="288"/>
      <c r="CT101" s="288"/>
      <c r="CU101" s="288"/>
      <c r="CV101" s="288"/>
      <c r="CW101" s="288"/>
      <c r="CX101" s="288"/>
      <c r="CY101" s="288"/>
      <c r="CZ101" s="288"/>
      <c r="DA101" s="288"/>
      <c r="DB101" s="288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1" t="s">
        <v>160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2"/>
      <c r="CY102" s="288"/>
      <c r="CZ102" s="288"/>
      <c r="DA102" s="288"/>
      <c r="DB102" s="288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7"/>
      <c r="CO103" s="323" t="s">
        <v>43</v>
      </c>
      <c r="CP103" s="324"/>
      <c r="CQ103" s="324"/>
      <c r="CR103" s="324"/>
      <c r="CS103" s="324"/>
      <c r="CT103" s="324"/>
      <c r="CU103" s="324"/>
      <c r="CV103" s="324"/>
      <c r="CW103" s="325"/>
      <c r="CX103" s="326"/>
      <c r="CY103" s="288"/>
      <c r="CZ103" s="288"/>
      <c r="DA103" s="288"/>
      <c r="DB103" s="288"/>
    </row>
    <row r="104">
      <c r="Z104" s="221" t="s">
        <v>113</v>
      </c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3"/>
      <c r="AS104" s="120"/>
      <c r="CN104" s="327" t="s">
        <v>3</v>
      </c>
      <c r="CO104" s="342" t="s">
        <v>4</v>
      </c>
      <c r="CP104" s="343" t="s">
        <v>5</v>
      </c>
      <c r="CQ104" s="343" t="s">
        <v>6</v>
      </c>
      <c r="CR104" s="343" t="s">
        <v>7</v>
      </c>
      <c r="CS104" s="343" t="s">
        <v>8</v>
      </c>
      <c r="CT104" s="343" t="s">
        <v>9</v>
      </c>
      <c r="CU104" s="343" t="s">
        <v>10</v>
      </c>
      <c r="CV104" s="343" t="s">
        <v>11</v>
      </c>
      <c r="CW104" s="343" t="s">
        <v>12</v>
      </c>
      <c r="CX104" s="278" t="s">
        <v>76</v>
      </c>
      <c r="CY104" s="288"/>
      <c r="CZ104" s="288"/>
      <c r="DA104" s="288"/>
      <c r="DB104" s="288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5"/>
      <c r="AR105" s="192" t="s">
        <v>85</v>
      </c>
      <c r="AS105" s="120"/>
      <c r="CN105" s="253" t="s">
        <v>20</v>
      </c>
      <c r="CO105" s="344">
        <f>1</f>
        <v>1</v>
      </c>
      <c r="CP105" s="344"/>
      <c r="CQ105" s="344"/>
      <c r="CR105" s="344"/>
      <c r="CS105" s="344"/>
      <c r="CT105" s="344"/>
      <c r="CU105" s="344"/>
      <c r="CV105" s="344"/>
      <c r="CW105" s="344"/>
      <c r="CX105" s="330">
        <f t="shared" ref="CX105:CX106" si="48">SUM(CO105:CW105)</f>
        <v>1</v>
      </c>
      <c r="CY105" s="288"/>
      <c r="CZ105" s="288"/>
      <c r="DA105" s="288"/>
      <c r="DB105" s="288"/>
    </row>
    <row r="106">
      <c r="Z106" s="84"/>
      <c r="AA106" s="224" t="s">
        <v>114</v>
      </c>
      <c r="AB106" s="7"/>
      <c r="AC106" s="7"/>
      <c r="AD106" s="7"/>
      <c r="AE106" s="7"/>
      <c r="AF106" s="7"/>
      <c r="AG106" s="7"/>
      <c r="AH106" s="7"/>
      <c r="AI106" s="8"/>
      <c r="AJ106" s="224" t="s">
        <v>115</v>
      </c>
      <c r="AK106" s="7"/>
      <c r="AL106" s="7"/>
      <c r="AM106" s="7"/>
      <c r="AN106" s="7"/>
      <c r="AO106" s="7"/>
      <c r="AP106" s="7"/>
      <c r="AQ106" s="185"/>
      <c r="AR106" s="170"/>
      <c r="AS106" s="120"/>
      <c r="CN106" s="253" t="s">
        <v>133</v>
      </c>
      <c r="CO106" s="344"/>
      <c r="CP106" s="344"/>
      <c r="CQ106" s="344"/>
      <c r="CR106" s="344"/>
      <c r="CS106" s="344"/>
      <c r="CT106" s="344"/>
      <c r="CU106" s="344"/>
      <c r="CV106" s="344"/>
      <c r="CW106" s="344"/>
      <c r="CX106" s="330">
        <f t="shared" si="48"/>
        <v>0</v>
      </c>
      <c r="CY106" s="288"/>
      <c r="CZ106" s="288"/>
      <c r="DA106" s="288"/>
      <c r="DB106" s="288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5"/>
      <c r="AR107" s="99"/>
      <c r="AS107" s="120"/>
      <c r="CN107" s="237"/>
      <c r="CO107" s="326"/>
      <c r="CP107" s="326"/>
      <c r="CQ107" s="326"/>
      <c r="CR107" s="326"/>
      <c r="CS107" s="326"/>
      <c r="CT107" s="326"/>
      <c r="CU107" s="326"/>
      <c r="CV107" s="326"/>
      <c r="CW107" s="326"/>
      <c r="CX107" s="331">
        <f>SUM(CX105:CX106)</f>
        <v>1</v>
      </c>
      <c r="CY107" s="288"/>
      <c r="CZ107" s="288"/>
      <c r="DA107" s="288"/>
      <c r="DB107" s="288"/>
    </row>
    <row r="108">
      <c r="Z108" s="84" t="s">
        <v>117</v>
      </c>
      <c r="AA108" s="219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19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7"/>
      <c r="CP108" s="288"/>
      <c r="CQ108" s="288"/>
      <c r="CR108" s="288"/>
      <c r="CS108" s="288"/>
      <c r="CT108" s="288"/>
      <c r="CU108" s="288"/>
      <c r="CV108" s="288"/>
      <c r="CW108" s="288"/>
      <c r="CX108" s="288"/>
      <c r="CY108" s="288"/>
      <c r="CZ108" s="288"/>
      <c r="DA108" s="288"/>
      <c r="DB108" s="288"/>
    </row>
    <row r="109">
      <c r="Z109" s="84" t="s">
        <v>118</v>
      </c>
      <c r="AA109" s="219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19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1" t="s">
        <v>161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2"/>
      <c r="CY109" s="288"/>
      <c r="CZ109" s="288"/>
      <c r="DA109" s="288"/>
      <c r="DB109" s="288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7"/>
      <c r="CO110" s="323" t="s">
        <v>43</v>
      </c>
      <c r="CP110" s="324"/>
      <c r="CQ110" s="324"/>
      <c r="CR110" s="324"/>
      <c r="CS110" s="324"/>
      <c r="CT110" s="324"/>
      <c r="CU110" s="324"/>
      <c r="CV110" s="324"/>
      <c r="CW110" s="325"/>
      <c r="CX110" s="326"/>
      <c r="CY110" s="288"/>
      <c r="CZ110" s="288"/>
      <c r="DA110" s="288"/>
      <c r="DB110" s="288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27" t="s">
        <v>3</v>
      </c>
      <c r="CO111" s="342" t="s">
        <v>4</v>
      </c>
      <c r="CP111" s="343" t="s">
        <v>5</v>
      </c>
      <c r="CQ111" s="343" t="s">
        <v>6</v>
      </c>
      <c r="CR111" s="343" t="s">
        <v>7</v>
      </c>
      <c r="CS111" s="343" t="s">
        <v>8</v>
      </c>
      <c r="CT111" s="343" t="s">
        <v>9</v>
      </c>
      <c r="CU111" s="343" t="s">
        <v>10</v>
      </c>
      <c r="CV111" s="343" t="s">
        <v>11</v>
      </c>
      <c r="CW111" s="343" t="s">
        <v>12</v>
      </c>
      <c r="CX111" s="278" t="s">
        <v>76</v>
      </c>
      <c r="CY111" s="288"/>
      <c r="CZ111" s="288"/>
      <c r="DA111" s="288"/>
      <c r="DB111" s="288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3" t="s">
        <v>158</v>
      </c>
      <c r="CO112" s="344"/>
      <c r="CP112" s="344"/>
      <c r="CQ112" s="344"/>
      <c r="CR112" s="344"/>
      <c r="CS112" s="344"/>
      <c r="CT112" s="344"/>
      <c r="CU112" s="344"/>
      <c r="CV112" s="344"/>
      <c r="CW112" s="344"/>
      <c r="CX112" s="330">
        <f t="shared" ref="CX112:CX113" si="53">SUM(CO112:CW112)</f>
        <v>0</v>
      </c>
      <c r="CY112" s="288"/>
      <c r="CZ112" s="288"/>
      <c r="DA112" s="288"/>
      <c r="DB112" s="288"/>
    </row>
    <row r="113">
      <c r="Z113" s="225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7"/>
      <c r="AS113" s="188"/>
      <c r="CN113" s="253" t="s">
        <v>157</v>
      </c>
      <c r="CO113" s="344"/>
      <c r="CP113" s="344">
        <f t="shared" ref="CP113:CQ113" si="52">1</f>
        <v>1</v>
      </c>
      <c r="CQ113" s="344">
        <f t="shared" si="52"/>
        <v>1</v>
      </c>
      <c r="CR113" s="344"/>
      <c r="CS113" s="344"/>
      <c r="CT113" s="344"/>
      <c r="CU113" s="344"/>
      <c r="CV113" s="344"/>
      <c r="CW113" s="344"/>
      <c r="CX113" s="330">
        <f t="shared" si="53"/>
        <v>2</v>
      </c>
      <c r="CY113" s="288"/>
      <c r="CZ113" s="288"/>
      <c r="DA113" s="288"/>
      <c r="DB113" s="288"/>
    </row>
    <row r="114">
      <c r="Z114" s="171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8"/>
      <c r="CN114" s="237"/>
      <c r="CO114" s="326"/>
      <c r="CP114" s="326"/>
      <c r="CQ114" s="326"/>
      <c r="CR114" s="326"/>
      <c r="CS114" s="326"/>
      <c r="CT114" s="326"/>
      <c r="CU114" s="326"/>
      <c r="CV114" s="326"/>
      <c r="CW114" s="326"/>
      <c r="CX114" s="331">
        <f>SUM(CX112:CX113)</f>
        <v>2</v>
      </c>
      <c r="CY114" s="288"/>
      <c r="CZ114" s="288"/>
      <c r="DA114" s="288"/>
      <c r="DB114" s="288"/>
    </row>
    <row r="115">
      <c r="Z115" s="104"/>
      <c r="AA115" s="190" t="s">
        <v>1</v>
      </c>
      <c r="AB115" s="7"/>
      <c r="AC115" s="7"/>
      <c r="AD115" s="7"/>
      <c r="AE115" s="7"/>
      <c r="AF115" s="7"/>
      <c r="AG115" s="7"/>
      <c r="AH115" s="8"/>
      <c r="AI115" s="191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2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3">
        <v>19.0</v>
      </c>
      <c r="AI116" s="194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6" t="s">
        <v>120</v>
      </c>
      <c r="AA117" s="197"/>
      <c r="AB117" s="197"/>
      <c r="AC117" s="197">
        <f>1</f>
        <v>1</v>
      </c>
      <c r="AD117" s="197"/>
      <c r="AE117" s="197"/>
      <c r="AF117" s="197"/>
      <c r="AG117" s="197"/>
      <c r="AH117" s="197"/>
      <c r="AI117" s="197"/>
      <c r="AJ117" s="197"/>
      <c r="AK117" s="197"/>
      <c r="AL117" s="197">
        <f>1</f>
        <v>1</v>
      </c>
      <c r="AM117" s="197"/>
      <c r="AN117" s="197"/>
      <c r="AO117" s="197"/>
      <c r="AP117" s="197"/>
      <c r="AQ117" s="197"/>
      <c r="AR117" s="197"/>
      <c r="AS117" s="198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31"/>
    </row>
    <row r="120">
      <c r="Z120" s="227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7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7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7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8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0"/>
      <c r="AL124" s="360"/>
      <c r="AM124" s="360"/>
      <c r="AN124" s="131"/>
      <c r="AO124" s="131"/>
      <c r="AP124" s="131"/>
      <c r="AQ124" s="131"/>
      <c r="AR124" s="131"/>
      <c r="AS124" s="131"/>
    </row>
    <row r="125">
      <c r="Z125" s="230" t="s">
        <v>87</v>
      </c>
      <c r="AA125" s="231" t="s">
        <v>4</v>
      </c>
      <c r="AB125" s="231" t="s">
        <v>53</v>
      </c>
      <c r="AC125" s="231" t="s">
        <v>54</v>
      </c>
      <c r="AD125" s="231" t="s">
        <v>55</v>
      </c>
      <c r="AE125" s="231" t="s">
        <v>56</v>
      </c>
      <c r="AF125" s="231" t="s">
        <v>9</v>
      </c>
      <c r="AG125" s="231" t="s">
        <v>10</v>
      </c>
      <c r="AH125" s="231" t="s">
        <v>11</v>
      </c>
      <c r="AI125" s="231" t="s">
        <v>12</v>
      </c>
      <c r="AJ125" s="359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0" t="s">
        <v>68</v>
      </c>
      <c r="AA126" s="233"/>
      <c r="AB126" s="233"/>
      <c r="AC126" s="233"/>
      <c r="AD126" s="234">
        <f>2</f>
        <v>2</v>
      </c>
      <c r="AE126" s="233"/>
      <c r="AF126" s="233"/>
      <c r="AG126" s="233"/>
      <c r="AH126" s="233"/>
      <c r="AI126" s="233"/>
      <c r="AJ126" s="235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6" t="s">
        <v>122</v>
      </c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7"/>
    </row>
    <row r="129">
      <c r="Z129" s="208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7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9"/>
    </row>
    <row r="131">
      <c r="Z131" s="237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9"/>
    </row>
    <row r="132">
      <c r="Z132" s="361" t="s">
        <v>123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4"/>
    </row>
    <row r="133">
      <c r="Z133" s="362"/>
      <c r="AA133" s="363"/>
      <c r="AB133" s="363"/>
      <c r="AC133" s="363"/>
      <c r="AD133" s="326"/>
      <c r="AE133" s="326"/>
      <c r="AF133" s="326"/>
      <c r="AG133" s="326"/>
      <c r="AH133" s="364" t="s">
        <v>43</v>
      </c>
      <c r="AI133" s="185"/>
      <c r="AJ133" s="365"/>
      <c r="AK133" s="365"/>
      <c r="AL133" s="365"/>
      <c r="AM133" s="363"/>
      <c r="AN133" s="363"/>
      <c r="AO133" s="363"/>
      <c r="AP133" s="363"/>
      <c r="AQ133" s="363"/>
      <c r="AR133" s="363"/>
      <c r="AS133" s="366"/>
    </row>
    <row r="134">
      <c r="Z134" s="249" t="s">
        <v>51</v>
      </c>
      <c r="AA134" s="250"/>
      <c r="AB134" s="250"/>
      <c r="AC134" s="250"/>
      <c r="AD134" s="250"/>
      <c r="AE134" s="250"/>
      <c r="AF134" s="250"/>
      <c r="AG134" s="250"/>
      <c r="AH134" s="250"/>
      <c r="AI134" s="251" t="s">
        <v>52</v>
      </c>
    </row>
    <row r="135">
      <c r="Z135" s="99"/>
      <c r="AA135" s="252" t="s">
        <v>4</v>
      </c>
      <c r="AB135" s="252" t="s">
        <v>53</v>
      </c>
      <c r="AC135" s="252" t="s">
        <v>54</v>
      </c>
      <c r="AD135" s="252" t="s">
        <v>55</v>
      </c>
      <c r="AE135" s="252" t="s">
        <v>56</v>
      </c>
      <c r="AF135" s="252" t="s">
        <v>9</v>
      </c>
      <c r="AG135" s="252" t="s">
        <v>10</v>
      </c>
      <c r="AH135" s="252" t="s">
        <v>11</v>
      </c>
      <c r="AI135" s="99"/>
    </row>
    <row r="136">
      <c r="Z136" s="253" t="s">
        <v>124</v>
      </c>
      <c r="AA136" s="250">
        <f>0</f>
        <v>0</v>
      </c>
      <c r="AB136" s="254">
        <f>1</f>
        <v>1</v>
      </c>
      <c r="AC136" s="254"/>
      <c r="AD136" s="254"/>
      <c r="AE136" s="254">
        <f>1</f>
        <v>1</v>
      </c>
      <c r="AF136" s="254"/>
      <c r="AG136" s="254"/>
      <c r="AH136" s="250"/>
      <c r="AI136" s="255">
        <f>SUM(AA136:AH136)</f>
        <v>2</v>
      </c>
    </row>
    <row r="137">
      <c r="Z137" s="237"/>
      <c r="AA137" s="238"/>
      <c r="AB137" s="238"/>
      <c r="AC137" s="238"/>
      <c r="AD137" s="238"/>
      <c r="AE137" s="238"/>
      <c r="AF137" s="238"/>
      <c r="AG137" s="238"/>
      <c r="AH137" s="238"/>
      <c r="AI137" s="256">
        <f>SUM(AI136)</f>
        <v>2</v>
      </c>
      <c r="AJ137" s="238"/>
      <c r="AK137" s="238"/>
      <c r="AL137" s="238"/>
      <c r="AM137" s="238"/>
      <c r="AN137" s="238"/>
      <c r="AO137" s="238"/>
      <c r="AP137" s="238"/>
      <c r="AQ137" s="238"/>
      <c r="AR137" s="238"/>
    </row>
    <row r="138">
      <c r="Z138" s="237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9"/>
    </row>
    <row r="139">
      <c r="Z139" s="367" t="s">
        <v>125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4"/>
    </row>
    <row r="140">
      <c r="Z140" s="258"/>
      <c r="AA140" s="259" t="s">
        <v>1</v>
      </c>
      <c r="AB140" s="7"/>
      <c r="AC140" s="7"/>
      <c r="AD140" s="7"/>
      <c r="AE140" s="7"/>
      <c r="AF140" s="7"/>
      <c r="AG140" s="7"/>
      <c r="AH140" s="7"/>
      <c r="AI140" s="8"/>
      <c r="AJ140" s="260" t="s">
        <v>2</v>
      </c>
      <c r="AK140" s="222"/>
      <c r="AL140" s="222"/>
      <c r="AM140" s="222"/>
      <c r="AN140" s="222"/>
      <c r="AO140" s="222"/>
      <c r="AP140" s="222"/>
      <c r="AQ140" s="222"/>
      <c r="AR140" s="222"/>
      <c r="AS140" s="261"/>
    </row>
    <row r="141">
      <c r="Z141" s="249" t="s">
        <v>51</v>
      </c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62"/>
      <c r="AS141" s="251" t="s">
        <v>52</v>
      </c>
    </row>
    <row r="142">
      <c r="Z142" s="99"/>
      <c r="AA142" s="252" t="s">
        <v>4</v>
      </c>
      <c r="AB142" s="252" t="s">
        <v>53</v>
      </c>
      <c r="AC142" s="252" t="s">
        <v>54</v>
      </c>
      <c r="AD142" s="252" t="s">
        <v>55</v>
      </c>
      <c r="AE142" s="252" t="s">
        <v>56</v>
      </c>
      <c r="AF142" s="252" t="s">
        <v>9</v>
      </c>
      <c r="AG142" s="252" t="s">
        <v>10</v>
      </c>
      <c r="AH142" s="252" t="s">
        <v>11</v>
      </c>
      <c r="AI142" s="252" t="s">
        <v>12</v>
      </c>
      <c r="AJ142" s="252" t="s">
        <v>4</v>
      </c>
      <c r="AK142" s="252" t="s">
        <v>53</v>
      </c>
      <c r="AL142" s="252" t="s">
        <v>54</v>
      </c>
      <c r="AM142" s="252" t="s">
        <v>55</v>
      </c>
      <c r="AN142" s="252" t="s">
        <v>56</v>
      </c>
      <c r="AO142" s="252" t="s">
        <v>9</v>
      </c>
      <c r="AP142" s="252" t="s">
        <v>10</v>
      </c>
      <c r="AQ142" s="252" t="s">
        <v>11</v>
      </c>
      <c r="AR142" s="263" t="s">
        <v>12</v>
      </c>
      <c r="AS142" s="99"/>
    </row>
    <row r="143">
      <c r="Z143" s="253" t="s">
        <v>126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4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65">
        <f>SUM(AS143)</f>
        <v>2</v>
      </c>
    </row>
    <row r="148">
      <c r="Z148" s="144" t="s">
        <v>127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6"/>
      <c r="AA149" s="267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6"/>
      <c r="AA150" s="268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128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69" t="s">
        <v>85</v>
      </c>
    </row>
    <row r="152">
      <c r="Z152" s="270" t="s">
        <v>129</v>
      </c>
      <c r="AA152" s="8"/>
      <c r="AB152" s="271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0" t="s">
        <v>130</v>
      </c>
      <c r="AA153" s="8"/>
      <c r="AB153" s="271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2"/>
      <c r="AA154" s="160"/>
      <c r="AB154" s="273"/>
      <c r="AC154" s="135"/>
      <c r="AD154" s="273"/>
      <c r="AE154" s="273"/>
      <c r="AF154" s="273"/>
      <c r="AG154" s="273"/>
      <c r="AH154" s="273"/>
      <c r="AI154" s="273"/>
      <c r="AJ154" s="135"/>
      <c r="AK154" s="274">
        <f>SUM(AK152:AK153)</f>
        <v>1</v>
      </c>
    </row>
    <row r="158">
      <c r="Z158" s="144" t="s">
        <v>131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6"/>
      <c r="AA159" s="267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6"/>
      <c r="AA160" s="268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128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69" t="s">
        <v>85</v>
      </c>
    </row>
    <row r="162">
      <c r="Z162" s="275" t="s">
        <v>37</v>
      </c>
      <c r="AA162" s="8"/>
      <c r="AB162" s="271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0" t="s">
        <v>112</v>
      </c>
      <c r="AA163" s="8"/>
      <c r="AB163" s="271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0" t="s">
        <v>132</v>
      </c>
      <c r="AA164" s="8"/>
      <c r="AB164" s="271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0" t="s">
        <v>19</v>
      </c>
      <c r="AA165" s="8"/>
      <c r="AB165" s="271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0" t="s">
        <v>133</v>
      </c>
      <c r="AA166" s="8"/>
      <c r="AB166" s="271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0" t="s">
        <v>15</v>
      </c>
      <c r="AA167" s="8"/>
      <c r="AB167" s="271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0" t="s">
        <v>29</v>
      </c>
      <c r="AA168" s="8"/>
      <c r="AB168" s="271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0" t="s">
        <v>16</v>
      </c>
      <c r="AA169" s="8"/>
      <c r="AB169" s="271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0" t="s">
        <v>14</v>
      </c>
      <c r="AA170" s="8"/>
      <c r="AB170" s="271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0" t="s">
        <v>13</v>
      </c>
      <c r="AA171" s="8"/>
      <c r="AB171" s="271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6" t="s">
        <v>134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4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7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8" t="s">
        <v>85</v>
      </c>
    </row>
    <row r="177">
      <c r="Z177" s="279" t="s">
        <v>87</v>
      </c>
      <c r="AA177" s="3"/>
      <c r="AB177" s="3"/>
      <c r="AC177" s="3"/>
      <c r="AD177" s="3"/>
      <c r="AE177" s="3"/>
      <c r="AF177" s="3"/>
      <c r="AG177" s="4"/>
      <c r="AH177" s="250">
        <v>28.0</v>
      </c>
      <c r="AI177" s="250">
        <v>30.0</v>
      </c>
      <c r="AJ177" s="250">
        <v>32.0</v>
      </c>
      <c r="AK177" s="250">
        <v>34.0</v>
      </c>
      <c r="AL177" s="250">
        <v>36.0</v>
      </c>
      <c r="AM177" s="250">
        <v>38.0</v>
      </c>
      <c r="AN177" s="250">
        <v>40.0</v>
      </c>
      <c r="AO177" s="250">
        <v>42.0</v>
      </c>
      <c r="AP177" s="250">
        <v>44.0</v>
      </c>
      <c r="AQ177" s="278"/>
    </row>
    <row r="178">
      <c r="Z178" s="171"/>
      <c r="AA178" s="128"/>
      <c r="AB178" s="128"/>
      <c r="AC178" s="128"/>
      <c r="AD178" s="128"/>
      <c r="AE178" s="128"/>
      <c r="AF178" s="128"/>
      <c r="AG178" s="162"/>
      <c r="AH178" s="250" t="s">
        <v>4</v>
      </c>
      <c r="AI178" s="250" t="s">
        <v>53</v>
      </c>
      <c r="AJ178" s="250" t="s">
        <v>54</v>
      </c>
      <c r="AK178" s="250" t="s">
        <v>55</v>
      </c>
      <c r="AL178" s="250" t="s">
        <v>56</v>
      </c>
      <c r="AM178" s="250" t="s">
        <v>88</v>
      </c>
      <c r="AN178" s="250" t="s">
        <v>89</v>
      </c>
      <c r="AO178" s="250" t="s">
        <v>90</v>
      </c>
      <c r="AP178" s="250" t="s">
        <v>91</v>
      </c>
      <c r="AQ178" s="278"/>
    </row>
    <row r="179">
      <c r="Z179" s="174" t="s">
        <v>133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4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0">
        <f t="shared" si="58"/>
        <v>1</v>
      </c>
    </row>
    <row r="181">
      <c r="Z181" s="174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1"/>
      <c r="AQ182" s="282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